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:\SUS\Investice\Investice_2020\Pribyslav_kanalizace_a_oprava_dvora\"/>
    </mc:Choice>
  </mc:AlternateContent>
  <xr:revisionPtr revIDLastSave="0" documentId="13_ncr:1_{7074F97E-152B-4C5D-8109-FF08D81766A4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Kryci_list" sheetId="2" r:id="rId1"/>
    <sheet name="Položky" sheetId="1" r:id="rId2"/>
  </sheets>
  <definedNames>
    <definedName name="_xlnm.Print_Titles" localSheetId="1">Položky!$5:$7</definedName>
    <definedName name="_xlnm.Print_Area" localSheetId="1">Položky!$A$1:$I$229</definedName>
  </definedNames>
  <calcPr calcId="181029"/>
</workbook>
</file>

<file path=xl/calcChain.xml><?xml version="1.0" encoding="utf-8"?>
<calcChain xmlns="http://schemas.openxmlformats.org/spreadsheetml/2006/main">
  <c r="E183" i="1" l="1"/>
  <c r="E153" i="1" l="1"/>
  <c r="E152" i="1"/>
  <c r="G152" i="1" s="1"/>
  <c r="I152" i="1" s="1"/>
  <c r="E151" i="1"/>
  <c r="G151" i="1" s="1"/>
  <c r="I151" i="1" s="1"/>
  <c r="G209" i="1"/>
  <c r="I209" i="1" s="1"/>
  <c r="G208" i="1"/>
  <c r="I208" i="1" s="1"/>
  <c r="G218" i="1"/>
  <c r="G219" i="1" s="1"/>
  <c r="G214" i="1"/>
  <c r="H214" i="1" s="1"/>
  <c r="G213" i="1"/>
  <c r="I213" i="1" s="1"/>
  <c r="G207" i="1"/>
  <c r="I207" i="1" s="1"/>
  <c r="G206" i="1"/>
  <c r="G202" i="1"/>
  <c r="H202" i="1" s="1"/>
  <c r="G201" i="1"/>
  <c r="I201" i="1" s="1"/>
  <c r="G200" i="1"/>
  <c r="I200" i="1" s="1"/>
  <c r="G199" i="1"/>
  <c r="I199" i="1" s="1"/>
  <c r="G198" i="1"/>
  <c r="I198" i="1" s="1"/>
  <c r="G197" i="1"/>
  <c r="I197" i="1" s="1"/>
  <c r="G193" i="1"/>
  <c r="I193" i="1" s="1"/>
  <c r="G192" i="1"/>
  <c r="I192" i="1" s="1"/>
  <c r="G191" i="1"/>
  <c r="H191" i="1" s="1"/>
  <c r="G190" i="1"/>
  <c r="I190" i="1" s="1"/>
  <c r="G189" i="1"/>
  <c r="I189" i="1" s="1"/>
  <c r="G188" i="1"/>
  <c r="I188" i="1" s="1"/>
  <c r="G183" i="1"/>
  <c r="G184" i="1" s="1"/>
  <c r="G179" i="1"/>
  <c r="G180" i="1" s="1"/>
  <c r="G175" i="1"/>
  <c r="G176" i="1" s="1"/>
  <c r="G171" i="1"/>
  <c r="I171" i="1" s="1"/>
  <c r="G170" i="1"/>
  <c r="I170" i="1" s="1"/>
  <c r="G169" i="1"/>
  <c r="G165" i="1"/>
  <c r="I165" i="1" s="1"/>
  <c r="G164" i="1"/>
  <c r="I164" i="1" s="1"/>
  <c r="G163" i="1"/>
  <c r="I163" i="1" s="1"/>
  <c r="G162" i="1"/>
  <c r="I162" i="1" s="1"/>
  <c r="G161" i="1"/>
  <c r="I161" i="1" s="1"/>
  <c r="G160" i="1"/>
  <c r="I160" i="1" s="1"/>
  <c r="G159" i="1"/>
  <c r="I159" i="1" s="1"/>
  <c r="G158" i="1"/>
  <c r="G153" i="1"/>
  <c r="H153" i="1" s="1"/>
  <c r="G147" i="1"/>
  <c r="G148" i="1" s="1"/>
  <c r="G143" i="1"/>
  <c r="G144" i="1" s="1"/>
  <c r="G139" i="1"/>
  <c r="H139" i="1" s="1"/>
  <c r="G138" i="1"/>
  <c r="I138" i="1" s="1"/>
  <c r="G137" i="1"/>
  <c r="I137" i="1" s="1"/>
  <c r="G136" i="1"/>
  <c r="H136" i="1" s="1"/>
  <c r="G132" i="1"/>
  <c r="I132" i="1" s="1"/>
  <c r="G131" i="1"/>
  <c r="I131" i="1" s="1"/>
  <c r="G130" i="1"/>
  <c r="H130" i="1" s="1"/>
  <c r="G129" i="1"/>
  <c r="I129" i="1" s="1"/>
  <c r="G125" i="1"/>
  <c r="H125" i="1" s="1"/>
  <c r="G124" i="1"/>
  <c r="I124" i="1" s="1"/>
  <c r="G123" i="1"/>
  <c r="I123" i="1" s="1"/>
  <c r="G122" i="1"/>
  <c r="H122" i="1" s="1"/>
  <c r="G121" i="1"/>
  <c r="I121" i="1" s="1"/>
  <c r="G120" i="1"/>
  <c r="I120" i="1" s="1"/>
  <c r="G119" i="1"/>
  <c r="I119" i="1" s="1"/>
  <c r="G118" i="1"/>
  <c r="H118" i="1" s="1"/>
  <c r="G117" i="1"/>
  <c r="H117" i="1" s="1"/>
  <c r="G116" i="1"/>
  <c r="I116" i="1" s="1"/>
  <c r="G115" i="1"/>
  <c r="I115" i="1" s="1"/>
  <c r="G114" i="1"/>
  <c r="H114" i="1" s="1"/>
  <c r="G113" i="1"/>
  <c r="I113" i="1" s="1"/>
  <c r="G112" i="1"/>
  <c r="I112" i="1" s="1"/>
  <c r="G111" i="1"/>
  <c r="I111" i="1" s="1"/>
  <c r="G110" i="1"/>
  <c r="H110" i="1" s="1"/>
  <c r="G109" i="1"/>
  <c r="H109" i="1" s="1"/>
  <c r="G108" i="1"/>
  <c r="I108" i="1" s="1"/>
  <c r="G107" i="1"/>
  <c r="I107" i="1" s="1"/>
  <c r="G106" i="1"/>
  <c r="H106" i="1" s="1"/>
  <c r="G105" i="1"/>
  <c r="I105" i="1" s="1"/>
  <c r="G101" i="1"/>
  <c r="I101" i="1" s="1"/>
  <c r="G100" i="1"/>
  <c r="I100" i="1" s="1"/>
  <c r="G99" i="1"/>
  <c r="H99" i="1" s="1"/>
  <c r="G95" i="1"/>
  <c r="I95" i="1" s="1"/>
  <c r="G94" i="1"/>
  <c r="G90" i="1"/>
  <c r="H90" i="1" s="1"/>
  <c r="G89" i="1"/>
  <c r="I89" i="1" s="1"/>
  <c r="G88" i="1"/>
  <c r="I88" i="1" s="1"/>
  <c r="G87" i="1"/>
  <c r="I87" i="1" s="1"/>
  <c r="G86" i="1"/>
  <c r="I86" i="1" s="1"/>
  <c r="G82" i="1"/>
  <c r="H82" i="1" s="1"/>
  <c r="G81" i="1"/>
  <c r="I81" i="1" s="1"/>
  <c r="G80" i="1"/>
  <c r="I80" i="1" s="1"/>
  <c r="G79" i="1"/>
  <c r="I79" i="1" s="1"/>
  <c r="G78" i="1"/>
  <c r="I78" i="1" s="1"/>
  <c r="G77" i="1"/>
  <c r="I77" i="1" s="1"/>
  <c r="G76" i="1"/>
  <c r="I76" i="1" s="1"/>
  <c r="G75" i="1"/>
  <c r="I75" i="1" s="1"/>
  <c r="G74" i="1"/>
  <c r="H74" i="1" s="1"/>
  <c r="G73" i="1"/>
  <c r="I73" i="1" s="1"/>
  <c r="G72" i="1"/>
  <c r="I72" i="1" s="1"/>
  <c r="G71" i="1"/>
  <c r="H71" i="1" s="1"/>
  <c r="G67" i="1"/>
  <c r="I67" i="1" s="1"/>
  <c r="G66" i="1"/>
  <c r="I66" i="1" s="1"/>
  <c r="G65" i="1"/>
  <c r="I65" i="1" s="1"/>
  <c r="G61" i="1"/>
  <c r="I61" i="1" s="1"/>
  <c r="G60" i="1"/>
  <c r="I60" i="1" s="1"/>
  <c r="G56" i="1"/>
  <c r="H56" i="1" s="1"/>
  <c r="G55" i="1"/>
  <c r="I55" i="1" s="1"/>
  <c r="G54" i="1"/>
  <c r="I54" i="1" s="1"/>
  <c r="G53" i="1"/>
  <c r="I53" i="1" s="1"/>
  <c r="G52" i="1"/>
  <c r="I52" i="1" s="1"/>
  <c r="G51" i="1"/>
  <c r="I51" i="1" s="1"/>
  <c r="G50" i="1"/>
  <c r="I50" i="1" s="1"/>
  <c r="G49" i="1"/>
  <c r="H49" i="1" s="1"/>
  <c r="G48" i="1"/>
  <c r="H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H42" i="1" s="1"/>
  <c r="G41" i="1"/>
  <c r="H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H33" i="1" s="1"/>
  <c r="G32" i="1"/>
  <c r="I32" i="1" s="1"/>
  <c r="G31" i="1"/>
  <c r="I31" i="1" s="1"/>
  <c r="G30" i="1"/>
  <c r="I30" i="1" s="1"/>
  <c r="G29" i="1"/>
  <c r="I29" i="1" s="1"/>
  <c r="G28" i="1"/>
  <c r="H28" i="1" s="1"/>
  <c r="G27" i="1"/>
  <c r="I27" i="1" s="1"/>
  <c r="G26" i="1"/>
  <c r="I26" i="1" s="1"/>
  <c r="G25" i="1"/>
  <c r="H25" i="1" s="1"/>
  <c r="G24" i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G11" i="1"/>
  <c r="H11" i="1" s="1"/>
  <c r="G10" i="1"/>
  <c r="H10" i="1" s="1"/>
  <c r="L15" i="2"/>
  <c r="G210" i="1" l="1"/>
  <c r="H190" i="1"/>
  <c r="H197" i="1"/>
  <c r="I214" i="1"/>
  <c r="H208" i="1"/>
  <c r="H209" i="1"/>
  <c r="I215" i="1"/>
  <c r="H198" i="1"/>
  <c r="H201" i="1"/>
  <c r="H188" i="1"/>
  <c r="H213" i="1"/>
  <c r="H215" i="1" s="1"/>
  <c r="I191" i="1"/>
  <c r="I194" i="1" s="1"/>
  <c r="I202" i="1"/>
  <c r="I203" i="1" s="1"/>
  <c r="H192" i="1"/>
  <c r="H199" i="1"/>
  <c r="H206" i="1"/>
  <c r="H218" i="1"/>
  <c r="H219" i="1" s="1"/>
  <c r="I206" i="1"/>
  <c r="I210" i="1" s="1"/>
  <c r="I218" i="1"/>
  <c r="I219" i="1" s="1"/>
  <c r="H189" i="1"/>
  <c r="H193" i="1"/>
  <c r="H200" i="1"/>
  <c r="H207" i="1"/>
  <c r="G215" i="1"/>
  <c r="G194" i="1"/>
  <c r="G203" i="1"/>
  <c r="I68" i="1"/>
  <c r="H163" i="1"/>
  <c r="H159" i="1"/>
  <c r="I118" i="1"/>
  <c r="G96" i="1"/>
  <c r="H107" i="1"/>
  <c r="H183" i="1"/>
  <c r="H184" i="1" s="1"/>
  <c r="G166" i="1"/>
  <c r="G172" i="1"/>
  <c r="H170" i="1"/>
  <c r="I42" i="1"/>
  <c r="I183" i="1"/>
  <c r="I184" i="1" s="1"/>
  <c r="H75" i="1"/>
  <c r="H87" i="1"/>
  <c r="I130" i="1"/>
  <c r="I133" i="1" s="1"/>
  <c r="G102" i="1"/>
  <c r="I33" i="1"/>
  <c r="H43" i="1"/>
  <c r="H61" i="1"/>
  <c r="H108" i="1"/>
  <c r="H119" i="1"/>
  <c r="I136" i="1"/>
  <c r="I62" i="1"/>
  <c r="H34" i="1"/>
  <c r="H44" i="1"/>
  <c r="H76" i="1"/>
  <c r="H95" i="1"/>
  <c r="I110" i="1"/>
  <c r="H137" i="1"/>
  <c r="H160" i="1"/>
  <c r="H164" i="1"/>
  <c r="H171" i="1"/>
  <c r="I49" i="1"/>
  <c r="H65" i="1"/>
  <c r="H79" i="1"/>
  <c r="I99" i="1"/>
  <c r="I102" i="1" s="1"/>
  <c r="H111" i="1"/>
  <c r="I122" i="1"/>
  <c r="H138" i="1"/>
  <c r="I25" i="1"/>
  <c r="H35" i="1"/>
  <c r="H50" i="1"/>
  <c r="H66" i="1"/>
  <c r="H81" i="1"/>
  <c r="H100" i="1"/>
  <c r="H123" i="1"/>
  <c r="I143" i="1"/>
  <c r="I144" i="1" s="1"/>
  <c r="H161" i="1"/>
  <c r="H165" i="1"/>
  <c r="H175" i="1"/>
  <c r="H176" i="1" s="1"/>
  <c r="H26" i="1"/>
  <c r="H36" i="1"/>
  <c r="I82" i="1"/>
  <c r="I114" i="1"/>
  <c r="H124" i="1"/>
  <c r="I153" i="1"/>
  <c r="I154" i="1" s="1"/>
  <c r="I175" i="1"/>
  <c r="I176" i="1" s="1"/>
  <c r="I41" i="1"/>
  <c r="H51" i="1"/>
  <c r="H73" i="1"/>
  <c r="H86" i="1"/>
  <c r="H101" i="1"/>
  <c r="H115" i="1"/>
  <c r="H158" i="1"/>
  <c r="H162" i="1"/>
  <c r="H169" i="1"/>
  <c r="H179" i="1"/>
  <c r="H180" i="1" s="1"/>
  <c r="H27" i="1"/>
  <c r="H52" i="1"/>
  <c r="I74" i="1"/>
  <c r="I106" i="1"/>
  <c r="H116" i="1"/>
  <c r="I158" i="1"/>
  <c r="I166" i="1" s="1"/>
  <c r="I169" i="1"/>
  <c r="I172" i="1" s="1"/>
  <c r="I179" i="1"/>
  <c r="I180" i="1" s="1"/>
  <c r="G68" i="1"/>
  <c r="H30" i="1"/>
  <c r="H54" i="1"/>
  <c r="G83" i="1"/>
  <c r="H31" i="1"/>
  <c r="H39" i="1"/>
  <c r="H47" i="1"/>
  <c r="H55" i="1"/>
  <c r="H72" i="1"/>
  <c r="H80" i="1"/>
  <c r="H94" i="1"/>
  <c r="H112" i="1"/>
  <c r="H120" i="1"/>
  <c r="H131" i="1"/>
  <c r="H151" i="1"/>
  <c r="G62" i="1"/>
  <c r="G154" i="1"/>
  <c r="I94" i="1"/>
  <c r="I96" i="1" s="1"/>
  <c r="H32" i="1"/>
  <c r="H46" i="1"/>
  <c r="G57" i="1"/>
  <c r="H40" i="1"/>
  <c r="H77" i="1"/>
  <c r="H88" i="1"/>
  <c r="H105" i="1"/>
  <c r="H113" i="1"/>
  <c r="H121" i="1"/>
  <c r="H132" i="1"/>
  <c r="H152" i="1"/>
  <c r="G133" i="1"/>
  <c r="G140" i="1"/>
  <c r="I24" i="1"/>
  <c r="I28" i="1"/>
  <c r="I48" i="1"/>
  <c r="I56" i="1"/>
  <c r="I109" i="1"/>
  <c r="I117" i="1"/>
  <c r="I125" i="1"/>
  <c r="I139" i="1"/>
  <c r="G126" i="1"/>
  <c r="H147" i="1"/>
  <c r="H148" i="1" s="1"/>
  <c r="H24" i="1"/>
  <c r="H29" i="1"/>
  <c r="H37" i="1"/>
  <c r="H45" i="1"/>
  <c r="H53" i="1"/>
  <c r="H60" i="1"/>
  <c r="H67" i="1"/>
  <c r="H78" i="1"/>
  <c r="H89" i="1"/>
  <c r="H129" i="1"/>
  <c r="H143" i="1"/>
  <c r="H144" i="1" s="1"/>
  <c r="H38" i="1"/>
  <c r="G91" i="1"/>
  <c r="I71" i="1"/>
  <c r="I90" i="1"/>
  <c r="I91" i="1" s="1"/>
  <c r="I147" i="1"/>
  <c r="I148" i="1" s="1"/>
  <c r="I10" i="1"/>
  <c r="I18" i="1"/>
  <c r="I16" i="1"/>
  <c r="I14" i="1"/>
  <c r="G20" i="1"/>
  <c r="G8" i="1" s="1"/>
  <c r="H12" i="1"/>
  <c r="H20" i="1" s="1"/>
  <c r="H8" i="1" s="1"/>
  <c r="I19" i="1"/>
  <c r="I15" i="1"/>
  <c r="I11" i="1"/>
  <c r="I12" i="1"/>
  <c r="I17" i="1"/>
  <c r="I13" i="1"/>
  <c r="I156" i="1" l="1"/>
  <c r="I186" i="1"/>
  <c r="G186" i="1"/>
  <c r="D18" i="2" s="1"/>
  <c r="H203" i="1"/>
  <c r="H210" i="1"/>
  <c r="H194" i="1"/>
  <c r="H102" i="1"/>
  <c r="G156" i="1"/>
  <c r="D17" i="2" s="1"/>
  <c r="H140" i="1"/>
  <c r="H172" i="1"/>
  <c r="H68" i="1"/>
  <c r="I83" i="1"/>
  <c r="I140" i="1"/>
  <c r="H166" i="1"/>
  <c r="H156" i="1" s="1"/>
  <c r="G22" i="1"/>
  <c r="D16" i="2" s="1"/>
  <c r="I126" i="1"/>
  <c r="H96" i="1"/>
  <c r="H62" i="1"/>
  <c r="H91" i="1"/>
  <c r="H57" i="1"/>
  <c r="H83" i="1"/>
  <c r="H126" i="1"/>
  <c r="I57" i="1"/>
  <c r="H154" i="1"/>
  <c r="H133" i="1"/>
  <c r="I20" i="1"/>
  <c r="I8" i="1" s="1"/>
  <c r="I22" i="1" l="1"/>
  <c r="I4" i="1" s="1"/>
  <c r="H22" i="1"/>
  <c r="H186" i="1"/>
  <c r="G4" i="1"/>
  <c r="D15" i="2"/>
  <c r="K36" i="2"/>
  <c r="K35" i="2"/>
  <c r="K34" i="2"/>
  <c r="H28" i="2"/>
  <c r="J28" i="2" s="1"/>
  <c r="H27" i="2"/>
  <c r="J27" i="2" s="1"/>
  <c r="E27" i="2"/>
  <c r="J23" i="2"/>
  <c r="F20" i="2"/>
  <c r="E22" i="2" s="1"/>
  <c r="E20" i="2"/>
  <c r="C20" i="2"/>
  <c r="M19" i="2"/>
  <c r="C4" i="2"/>
  <c r="H4" i="1" l="1"/>
  <c r="J30" i="2"/>
  <c r="H29" i="2"/>
  <c r="J29" i="2" s="1"/>
  <c r="D20" i="2"/>
  <c r="E21" i="2" s="1"/>
  <c r="E23" i="2" s="1"/>
  <c r="C28" i="2" l="1"/>
  <c r="C29" i="2" s="1"/>
  <c r="E29" i="2" s="1"/>
  <c r="C30" i="2" l="1"/>
  <c r="E28" i="2"/>
  <c r="E30" i="2" s="1"/>
  <c r="B33" i="2" l="1"/>
</calcChain>
</file>

<file path=xl/sharedStrings.xml><?xml version="1.0" encoding="utf-8"?>
<sst xmlns="http://schemas.openxmlformats.org/spreadsheetml/2006/main" count="587" uniqueCount="347">
  <si>
    <t>Stavba :</t>
  </si>
  <si>
    <t>číslo a název rozpočtu:</t>
  </si>
  <si>
    <t>Název položky</t>
  </si>
  <si>
    <t>jednotka</t>
  </si>
  <si>
    <t>CENA</t>
  </si>
  <si>
    <t>jednotková</t>
  </si>
  <si>
    <t>celkem</t>
  </si>
  <si>
    <t>1</t>
  </si>
  <si>
    <t>2</t>
  </si>
  <si>
    <t>3</t>
  </si>
  <si>
    <t>4</t>
  </si>
  <si>
    <t>5</t>
  </si>
  <si>
    <t>6</t>
  </si>
  <si>
    <t>7</t>
  </si>
  <si>
    <t>Položkový rozpočet</t>
  </si>
  <si>
    <t xml:space="preserve">M2        </t>
  </si>
  <si>
    <t>Komunikace</t>
  </si>
  <si>
    <t>Název stavby:</t>
  </si>
  <si>
    <t>Část:</t>
  </si>
  <si>
    <t>Zakázka:</t>
  </si>
  <si>
    <t>Umístění:</t>
  </si>
  <si>
    <t>Stav. objekt č:</t>
  </si>
  <si>
    <t>Investor:</t>
  </si>
  <si>
    <t>Č. rozpočtu:</t>
  </si>
  <si>
    <t>Objednal:</t>
  </si>
  <si>
    <t>Č. dodatku:</t>
  </si>
  <si>
    <t>Zhotovitel:</t>
  </si>
  <si>
    <t>Krajská správa a údržba silnic Vysočiny, příspěvková organizace</t>
  </si>
  <si>
    <t>Archivní číslo:</t>
  </si>
  <si>
    <t>Zpracoval:</t>
  </si>
  <si>
    <t>Datum:</t>
  </si>
  <si>
    <t>Rozpočtové náklady [Kč]</t>
  </si>
  <si>
    <t>Ostatní náklady</t>
  </si>
  <si>
    <t>Vypracoval:</t>
  </si>
  <si>
    <t>Typ oddílu</t>
  </si>
  <si>
    <t>Dodávka</t>
  </si>
  <si>
    <t>Montáž</t>
  </si>
  <si>
    <t>HZS</t>
  </si>
  <si>
    <t>Přirážky</t>
  </si>
  <si>
    <t>Název nákladu</t>
  </si>
  <si>
    <t>Částka</t>
  </si>
  <si>
    <t>Sazba DPH</t>
  </si>
  <si>
    <t>SO01</t>
  </si>
  <si>
    <t>Dne:</t>
  </si>
  <si>
    <t>Celkem</t>
  </si>
  <si>
    <t>Základní rozpočtové náklady</t>
  </si>
  <si>
    <t>Odsouhlasil:</t>
  </si>
  <si>
    <t>Celkové rozpočtové náklady (bezDPH)</t>
  </si>
  <si>
    <t>Celkové ostatní náklady</t>
  </si>
  <si>
    <t>Daň z přidané hodnoty (Rozpočet+Ostatní)</t>
  </si>
  <si>
    <t>Dílčí DPH</t>
  </si>
  <si>
    <t>Sazba[%]</t>
  </si>
  <si>
    <t>Základ</t>
  </si>
  <si>
    <t>Daň</t>
  </si>
  <si>
    <t>Základna</t>
  </si>
  <si>
    <t>Razítko:</t>
  </si>
  <si>
    <t>Celkové naklady (Rozpočet +Ostatní) vč. DPH</t>
  </si>
  <si>
    <t>Účelové měrné jednotky (bez DPH)</t>
  </si>
  <si>
    <t>Název MJ</t>
  </si>
  <si>
    <t>Počet MJ</t>
  </si>
  <si>
    <t>Náklady/MJ</t>
  </si>
  <si>
    <t>Celkem s 21% DPH</t>
  </si>
  <si>
    <t>DPH 21%</t>
  </si>
  <si>
    <t>Počet jednotek</t>
  </si>
  <si>
    <t>Kód položky</t>
  </si>
  <si>
    <t>Poř. č. pol.</t>
  </si>
  <si>
    <t xml:space="preserve">T         </t>
  </si>
  <si>
    <t xml:space="preserve">Přesun hmot HSV                                                                                                                                       </t>
  </si>
  <si>
    <t>998225111</t>
  </si>
  <si>
    <t>Zemní práce</t>
  </si>
  <si>
    <t xml:space="preserve">M3        </t>
  </si>
  <si>
    <t>171201201</t>
  </si>
  <si>
    <t>181102302</t>
  </si>
  <si>
    <t>99</t>
  </si>
  <si>
    <t>SO02</t>
  </si>
  <si>
    <t>Cenová nabídka k provedení prací - příloha č.1 k SOD</t>
  </si>
  <si>
    <t>Rekonstrukce a novostavba kanalizace střediska Přibyslav</t>
  </si>
  <si>
    <t>SO00 - Všeobecné položky</t>
  </si>
  <si>
    <t>SO00 - SO03</t>
  </si>
  <si>
    <t>Ing. Jaroslav Bělohradský</t>
  </si>
  <si>
    <t>0</t>
  </si>
  <si>
    <t>Všeobecné konstrukce a práce</t>
  </si>
  <si>
    <t>011002000</t>
  </si>
  <si>
    <t xml:space="preserve">SADA      </t>
  </si>
  <si>
    <t>011603000</t>
  </si>
  <si>
    <t>012203000</t>
  </si>
  <si>
    <t>012303000</t>
  </si>
  <si>
    <t>013254000</t>
  </si>
  <si>
    <t>030001000</t>
  </si>
  <si>
    <t>034002000</t>
  </si>
  <si>
    <t>041903000</t>
  </si>
  <si>
    <t xml:space="preserve">HOD       </t>
  </si>
  <si>
    <t>042603000</t>
  </si>
  <si>
    <t>043103000</t>
  </si>
  <si>
    <r>
      <rPr>
        <b/>
        <sz val="10"/>
        <rFont val="Arial"/>
        <family val="2"/>
        <charset val="238"/>
      </rPr>
      <t>Průzkumné práce</t>
    </r>
    <r>
      <rPr>
        <sz val="10"/>
        <rFont val="Arial"/>
        <family val="2"/>
        <charset val="238"/>
      </rPr>
      <t xml:space="preserve">
Vyvytčení sítí podzemního vedení dle PD</t>
    </r>
  </si>
  <si>
    <r>
      <rPr>
        <b/>
        <sz val="10"/>
        <rFont val="Arial"/>
        <family val="2"/>
        <charset val="238"/>
      </rPr>
      <t>Pasportizace okolních objektů</t>
    </r>
    <r>
      <rPr>
        <sz val="10"/>
        <rFont val="Arial"/>
        <family val="2"/>
        <charset val="238"/>
      </rPr>
      <t xml:space="preserve">
Pasportizace okolních objektů
Komunikace (příjezdové komunikace, zpevněné plochy, okolní zástavba, apod.)</t>
    </r>
  </si>
  <si>
    <r>
      <rPr>
        <b/>
        <sz val="10"/>
        <rFont val="Arial"/>
        <family val="2"/>
        <charset val="238"/>
      </rPr>
      <t>Geodetické práce při provádění stavby</t>
    </r>
    <r>
      <rPr>
        <sz val="10"/>
        <rFont val="Arial"/>
        <family val="2"/>
        <charset val="238"/>
      </rPr>
      <t xml:space="preserve">
Průzkumné, geodetické a projektové práce, geodetické práce při provádění stavby</t>
    </r>
  </si>
  <si>
    <r>
      <rPr>
        <b/>
        <sz val="10"/>
        <rFont val="Arial"/>
        <family val="2"/>
        <charset val="238"/>
      </rPr>
      <t>Geodetické práce po výstavbě</t>
    </r>
    <r>
      <rPr>
        <sz val="10"/>
        <rFont val="Arial"/>
        <family val="2"/>
        <charset val="238"/>
      </rPr>
      <t xml:space="preserve">
Průzkumné, geodetické a projektové práce, geodetické práce po výstavbě
POdklad pro skutečné provedení stavby</t>
    </r>
  </si>
  <si>
    <r>
      <rPr>
        <b/>
        <sz val="10"/>
        <rFont val="Arial"/>
        <family val="2"/>
        <charset val="238"/>
      </rPr>
      <t>Dokumentace skutečného provedení stavby</t>
    </r>
    <r>
      <rPr>
        <sz val="10"/>
        <rFont val="Arial"/>
        <family val="2"/>
        <charset val="238"/>
      </rPr>
      <t xml:space="preserve">
Průzkumné, geodetické a projektové práce, projektové práce, dokumentace stavby (výkresová a textová) skutečného provedení stavby
dokumentace skutečného provedení: 4x v tištěné podobě, 1x v elektronické podobě + závěrečná zpráva (2x v tištěné podobvě vč. fotodokumentace stavby)</t>
    </r>
  </si>
  <si>
    <r>
      <rPr>
        <b/>
        <sz val="10"/>
        <rFont val="Arial"/>
        <family val="2"/>
        <charset val="238"/>
      </rPr>
      <t>Zařízení staveniště</t>
    </r>
    <r>
      <rPr>
        <sz val="10"/>
        <rFont val="Arial"/>
        <family val="2"/>
        <charset val="238"/>
      </rPr>
      <t xml:space="preserve">
Zařízení staveniště - zřízení, provoz a odstranění</t>
    </r>
  </si>
  <si>
    <r>
      <rPr>
        <b/>
        <sz val="10"/>
        <rFont val="Arial"/>
        <family val="2"/>
        <charset val="238"/>
      </rPr>
      <t>Zabezpečení staveniště</t>
    </r>
    <r>
      <rPr>
        <sz val="10"/>
        <rFont val="Arial"/>
        <family val="2"/>
        <charset val="238"/>
      </rPr>
      <t xml:space="preserve">
Zabezpečení staveniště - Zajištění proti vniknutí 3-tích osob, zajištění provozu KSUSV</t>
    </r>
  </si>
  <si>
    <r>
      <rPr>
        <b/>
        <sz val="10"/>
        <rFont val="Arial"/>
        <family val="2"/>
        <charset val="238"/>
      </rPr>
      <t>Dozor jiné osoby</t>
    </r>
    <r>
      <rPr>
        <sz val="10"/>
        <rFont val="Arial"/>
        <family val="2"/>
        <charset val="238"/>
      </rPr>
      <t xml:space="preserve">
Inženýrská činnost - dozory jiné osoby
Statik, geolog, geotechnik, apod., čerpáno se souhlasem TDS</t>
    </r>
  </si>
  <si>
    <r>
      <rPr>
        <b/>
        <sz val="10"/>
        <rFont val="Arial"/>
        <family val="2"/>
        <charset val="238"/>
      </rPr>
      <t>Plán zkoušek</t>
    </r>
    <r>
      <rPr>
        <sz val="10"/>
        <rFont val="Arial"/>
        <family val="2"/>
        <charset val="238"/>
      </rPr>
      <t xml:space="preserve">
Inženýrská činnost, posudky, plán zkoušek
Vypracovní KZP stavby</t>
    </r>
  </si>
  <si>
    <r>
      <rPr>
        <b/>
        <sz val="10"/>
        <rFont val="Arial"/>
        <family val="2"/>
        <charset val="238"/>
      </rPr>
      <t>Zkoušky bez rozlišení</t>
    </r>
    <r>
      <rPr>
        <sz val="10"/>
        <rFont val="Arial"/>
        <family val="2"/>
        <charset val="238"/>
      </rPr>
      <t xml:space="preserve">
Inženýrská činnost, zkoušky a ostatní měření, zkoušky bez rozlišení
Zkoušení materiálů zkušebnou zhotovitele</t>
    </r>
  </si>
  <si>
    <t>SO01 - Dešťová kanalizace</t>
  </si>
  <si>
    <t>113107185</t>
  </si>
  <si>
    <t>113108442</t>
  </si>
  <si>
    <t>119001422</t>
  </si>
  <si>
    <t xml:space="preserve">M         </t>
  </si>
  <si>
    <t>130001101</t>
  </si>
  <si>
    <t>1301035200</t>
  </si>
  <si>
    <t>131201201</t>
  </si>
  <si>
    <t>131201209</t>
  </si>
  <si>
    <t>131301201</t>
  </si>
  <si>
    <t>131301209</t>
  </si>
  <si>
    <t>132201201</t>
  </si>
  <si>
    <t>132201209</t>
  </si>
  <si>
    <t>132301201</t>
  </si>
  <si>
    <t>132301209</t>
  </si>
  <si>
    <t>151821111</t>
  </si>
  <si>
    <t>151821211</t>
  </si>
  <si>
    <t>162701105</t>
  </si>
  <si>
    <t>162701109</t>
  </si>
  <si>
    <t>167101101</t>
  </si>
  <si>
    <t>171201211</t>
  </si>
  <si>
    <t>174101101</t>
  </si>
  <si>
    <t>175151101</t>
  </si>
  <si>
    <t>583312000</t>
  </si>
  <si>
    <t>štěrkopísek nebo štěrkodrť netříděná - zásypový materiál</t>
  </si>
  <si>
    <t>Základy</t>
  </si>
  <si>
    <t>211531111</t>
  </si>
  <si>
    <t>212755215</t>
  </si>
  <si>
    <t>Svislé konstrukce</t>
  </si>
  <si>
    <t>312321815</t>
  </si>
  <si>
    <t>376351111</t>
  </si>
  <si>
    <t>378311124</t>
  </si>
  <si>
    <t>Vodorovné konstrukce</t>
  </si>
  <si>
    <t>451541111</t>
  </si>
  <si>
    <t>451573111</t>
  </si>
  <si>
    <t>452112111</t>
  </si>
  <si>
    <t xml:space="preserve">KUS       </t>
  </si>
  <si>
    <t>592241370</t>
  </si>
  <si>
    <t>prstenec betonový vyrovnávací TBW-Q 625/100/90 62,5x10x9 cm</t>
  </si>
  <si>
    <t>592241350</t>
  </si>
  <si>
    <t>prstenec betonový vyrovnávací TBW-Q 625/60/90 62,5x6x9 cm</t>
  </si>
  <si>
    <t>prstenec betonový vyrovnávací TBW-Q 625/40/90 62,5x4x9 cm</t>
  </si>
  <si>
    <t>452311131</t>
  </si>
  <si>
    <t>564851111</t>
  </si>
  <si>
    <t>564861111</t>
  </si>
  <si>
    <t>592270001</t>
  </si>
  <si>
    <t>592270002</t>
  </si>
  <si>
    <t>592270003</t>
  </si>
  <si>
    <t>721</t>
  </si>
  <si>
    <t xml:space="preserve">Vnitřní kanalizace                                                                                                                                    </t>
  </si>
  <si>
    <t>721110809</t>
  </si>
  <si>
    <t>721242116</t>
  </si>
  <si>
    <t>767</t>
  </si>
  <si>
    <t xml:space="preserve">Konstrukce zámečnické                                                                                                                                 </t>
  </si>
  <si>
    <t>767955002</t>
  </si>
  <si>
    <t>767995001</t>
  </si>
  <si>
    <t>767995114</t>
  </si>
  <si>
    <t xml:space="preserve">KG        </t>
  </si>
  <si>
    <t>8</t>
  </si>
  <si>
    <t xml:space="preserve">Potrubí    </t>
  </si>
  <si>
    <t>871355221</t>
  </si>
  <si>
    <t>871375221</t>
  </si>
  <si>
    <t>877370310</t>
  </si>
  <si>
    <t>286171650</t>
  </si>
  <si>
    <t>koleno kanalizační PVC KG 315/45°</t>
  </si>
  <si>
    <t>877370320</t>
  </si>
  <si>
    <t>286172220</t>
  </si>
  <si>
    <t>odbočka PVC KG 315/315/45°</t>
  </si>
  <si>
    <t>877370330</t>
  </si>
  <si>
    <t>286172380</t>
  </si>
  <si>
    <t>892000001</t>
  </si>
  <si>
    <t>892372121</t>
  </si>
  <si>
    <t xml:space="preserve">ÚSEK      </t>
  </si>
  <si>
    <t>894401211</t>
  </si>
  <si>
    <t>592243370</t>
  </si>
  <si>
    <t>dno betonové šachty kanalizační přímé TBZ-Q.1 100/60 V max. 40 100/60x40 cm</t>
  </si>
  <si>
    <t>592241000</t>
  </si>
  <si>
    <t>skruž betonová TBS-Q 100x25x12 cm</t>
  </si>
  <si>
    <t>592241020</t>
  </si>
  <si>
    <t>skruž betonová TBS-Q 100x50x12 cm</t>
  </si>
  <si>
    <t>894402211</t>
  </si>
  <si>
    <t>592243850</t>
  </si>
  <si>
    <t>skruž betonová přechodová TBR-Q1000-625/600/120 SP K D 100-62,5x67x12 cm</t>
  </si>
  <si>
    <t>894608112</t>
  </si>
  <si>
    <t>899102111</t>
  </si>
  <si>
    <t>552410310</t>
  </si>
  <si>
    <t>poklop šachtový třída D 400, kruhový VIATOP s ventilací</t>
  </si>
  <si>
    <t>9</t>
  </si>
  <si>
    <t>Ostatní konstrukce a práce</t>
  </si>
  <si>
    <t>935112211</t>
  </si>
  <si>
    <t>592274970</t>
  </si>
  <si>
    <t>935113112</t>
  </si>
  <si>
    <t>592270000</t>
  </si>
  <si>
    <t>91</t>
  </si>
  <si>
    <t xml:space="preserve">Doplňující konstrukce a práce                                                                                                                         </t>
  </si>
  <si>
    <t>916131213</t>
  </si>
  <si>
    <t>592174650</t>
  </si>
  <si>
    <t>obrubník betonový silniční Standard 100x15x25 cm</t>
  </si>
  <si>
    <t>919726122</t>
  </si>
  <si>
    <t>919735112</t>
  </si>
  <si>
    <t>96</t>
  </si>
  <si>
    <t xml:space="preserve">Bourání konstrukcí                                                                                                                                    </t>
  </si>
  <si>
    <t>969021131</t>
  </si>
  <si>
    <t>98</t>
  </si>
  <si>
    <t xml:space="preserve">Demolice                                                                                                                                              </t>
  </si>
  <si>
    <t>981513114</t>
  </si>
  <si>
    <t>998721102</t>
  </si>
  <si>
    <t>998767102</t>
  </si>
  <si>
    <r>
      <rPr>
        <b/>
        <sz val="10"/>
        <color indexed="8"/>
        <rFont val="Arial"/>
        <family val="2"/>
        <charset val="238"/>
      </rPr>
      <t>Odstranění podkladu pl přes 50 do 200 m2 živičných tl 250 mm</t>
    </r>
    <r>
      <rPr>
        <sz val="10"/>
        <color indexed="8"/>
        <rFont val="Arial"/>
      </rPr>
      <t xml:space="preserve">
Odstranění podkladů nebo krytů s přemístěním hmot na skládku na vzdálenost do 20 m nebo s naložením na dopravní prostředek, v ploše jednotlivě přes 50 m2 do 200 m2, živičných, o tl. vrstvy přes 200 do 250 mm
Odstranění a nakládka stávajícícho penetračního makadamu</t>
    </r>
  </si>
  <si>
    <r>
      <rPr>
        <b/>
        <sz val="10"/>
        <color indexed="8"/>
        <rFont val="Arial"/>
        <family val="2"/>
        <charset val="238"/>
      </rPr>
      <t>Rozrytí krytu z kameniva bez zhutnění s živičným pojivem</t>
    </r>
    <r>
      <rPr>
        <sz val="10"/>
        <color indexed="8"/>
        <rFont val="Arial"/>
      </rPr>
      <t xml:space="preserve">
Rozrytí vrstvy krytu nebo podkladu z kameniva bez zhutnění, bez vyrovnání rozrytého materiálu, pro jakékoliv tloušťky se živičným pojivem
Rozrušení stávajícíc obrusné vrtsvy pro kanalizaci</t>
    </r>
  </si>
  <si>
    <r>
      <rPr>
        <b/>
        <sz val="10"/>
        <color indexed="8"/>
        <rFont val="Arial"/>
        <family val="2"/>
        <charset val="238"/>
      </rPr>
      <t>Dočasné zajištění kabelů a kabelových tratí z 6 volně ložených kabelů</t>
    </r>
    <r>
      <rPr>
        <sz val="10"/>
        <color indexed="8"/>
        <rFont val="Arial"/>
      </rPr>
      <t xml:space="preserve">
Dočasné zajištění podzemního potrubí nebo vedení ve výkopišti opotřebením hmot, kabelů a kabelových tratí z volně ložených kabelů a to přes 3 do 6 kabelů
Zajištění kabelů v překopu (přívod do haly a provozní budovy)</t>
    </r>
  </si>
  <si>
    <r>
      <rPr>
        <b/>
        <sz val="10"/>
        <color indexed="8"/>
        <rFont val="Arial"/>
        <family val="2"/>
        <charset val="238"/>
      </rPr>
      <t>Příplatek za ztížení vykopávky v blízkosti podzemního vedení</t>
    </r>
    <r>
      <rPr>
        <sz val="10"/>
        <color indexed="8"/>
        <rFont val="Arial"/>
      </rPr>
      <t xml:space="preserve">
Příplatek k cenám hloubených vykopávek za ztížení vykopávky v blízkosti podzemního vedení nebo výbušnin pro jakoukoliv třídu horniny
Příplatek k zemním pracem okolo vedení elektro</t>
    </r>
  </si>
  <si>
    <r>
      <rPr>
        <b/>
        <i/>
        <sz val="10"/>
        <color rgb="FF00B0F0"/>
        <rFont val="Arial"/>
        <family val="2"/>
        <charset val="238"/>
      </rPr>
      <t>ocel pásová válcovaná za tepla 30 x 10  mm</t>
    </r>
    <r>
      <rPr>
        <sz val="10"/>
        <color indexed="8"/>
        <rFont val="Arial"/>
      </rPr>
      <t xml:space="preserve">
Tyč ocelová plochá válcovaná za tepla, 30x10mm
Rošt šachty Š1</t>
    </r>
  </si>
  <si>
    <r>
      <rPr>
        <b/>
        <sz val="10"/>
        <color indexed="8"/>
        <rFont val="Arial"/>
        <family val="2"/>
        <charset val="238"/>
      </rPr>
      <t>Hloubení jam zapažených v hornině tř. 3 objemu do 100 m3</t>
    </r>
    <r>
      <rPr>
        <sz val="10"/>
        <color indexed="8"/>
        <rFont val="Arial"/>
      </rPr>
      <t xml:space="preserve">
Hloubení zapažených jam a zářezů s urovnáním dna do předepsaného profilu a spádu v hornině tř. 3 do 100 m3
Hloubení jam pro šachty Š1, Š2 a Š3</t>
    </r>
  </si>
  <si>
    <r>
      <rPr>
        <b/>
        <sz val="10"/>
        <color indexed="8"/>
        <rFont val="Arial"/>
        <family val="2"/>
        <charset val="238"/>
      </rPr>
      <t>Příplatek za lepivost u hloubení jam zapažených v hornině tř. 3</t>
    </r>
    <r>
      <rPr>
        <sz val="10"/>
        <color indexed="8"/>
        <rFont val="Arial"/>
      </rPr>
      <t xml:space="preserve">
Hloubení zapažených jam a zářezů s urovnáním dna do předepsaného profilu a spádu. Příplatek k cenám za lepivost horniny tř. 3
Hloubení jam pro šachty Š1, Š2 a Š3</t>
    </r>
  </si>
  <si>
    <r>
      <rPr>
        <b/>
        <sz val="10"/>
        <color indexed="8"/>
        <rFont val="Arial"/>
        <family val="2"/>
        <charset val="238"/>
      </rPr>
      <t>Hloubení jam zapažených v hornině tř. 4 objemu do 100 m3</t>
    </r>
    <r>
      <rPr>
        <sz val="10"/>
        <color indexed="8"/>
        <rFont val="Arial"/>
      </rPr>
      <t xml:space="preserve">
Hloubení zapažených jam a zářezů s urovnáním dna do předepsaného profilu a spádu v hornině tř. 4 do 100 m3
Hloubení jam pro šachty Š1, Š2 a Š3</t>
    </r>
  </si>
  <si>
    <r>
      <rPr>
        <b/>
        <sz val="10"/>
        <color indexed="8"/>
        <rFont val="Arial"/>
        <family val="2"/>
        <charset val="238"/>
      </rPr>
      <t>Příplatek za lepivost u hloubení jam zapažených v hornině tř. 4</t>
    </r>
    <r>
      <rPr>
        <sz val="10"/>
        <color indexed="8"/>
        <rFont val="Arial"/>
      </rPr>
      <t xml:space="preserve">
Hloubení zapažených jam a zářezů s urovnáním dna do předepsaného profilu a spádu. Příplatek k cenám za lepivost horniny tř. 4
Hloubení jam pro šachty Š1, Š2 a Š3</t>
    </r>
  </si>
  <si>
    <r>
      <rPr>
        <b/>
        <sz val="10"/>
        <color indexed="8"/>
        <rFont val="Arial"/>
        <family val="2"/>
        <charset val="238"/>
      </rPr>
      <t>Hloubení rýh š do 2000 mm v hornině tř. 3 objemu do 100 m3</t>
    </r>
    <r>
      <rPr>
        <sz val="10"/>
        <color indexed="8"/>
        <rFont val="Arial"/>
      </rPr>
      <t xml:space="preserve">
Hloubení zapažených i nezapažených rýh šířky přes 600 do 2 000 mm s urovnáním dna do předepsaného profilu a spádu v hornině tř. 3 do 100 m3
Hloubení rýh - rýha pro trubní vedení</t>
    </r>
  </si>
  <si>
    <r>
      <rPr>
        <b/>
        <sz val="10"/>
        <color indexed="8"/>
        <rFont val="Arial"/>
        <family val="2"/>
        <charset val="238"/>
      </rPr>
      <t>Příplatek za lepivost k hloubení rýh š do 2000 mm v hornině tř. 3</t>
    </r>
    <r>
      <rPr>
        <sz val="10"/>
        <color indexed="8"/>
        <rFont val="Arial"/>
      </rPr>
      <t xml:space="preserve">
Hloubení zapažených i nezapažených rýh šířky přes 600 do 2 000 mm s urovnáním dna do předepsaného profilu a spádu v hornině tř. 3. Příplatek k cenám za lepivost horniny tř. 3
Příplatek za lepivost - rýha pro trubní vedení</t>
    </r>
  </si>
  <si>
    <r>
      <rPr>
        <b/>
        <sz val="10"/>
        <color indexed="8"/>
        <rFont val="Arial"/>
        <family val="2"/>
        <charset val="238"/>
      </rPr>
      <t>Hloubení rýh š do 2000 mm v hornině tř. 4 objemu do 100 m3</t>
    </r>
    <r>
      <rPr>
        <sz val="10"/>
        <color indexed="8"/>
        <rFont val="Arial"/>
      </rPr>
      <t xml:space="preserve">
Hloubení zapažených i nezapažených rýh šířky přes 600 do 2 000 mm s urovnáním dna do předepsaného profilu a spádu v hornině tř. 4 do 100 m3
Hloubení rýh - rýha pro trubní vedení</t>
    </r>
  </si>
  <si>
    <r>
      <rPr>
        <b/>
        <sz val="10"/>
        <color indexed="8"/>
        <rFont val="Arial"/>
        <family val="2"/>
        <charset val="238"/>
      </rPr>
      <t>Příplatek za lepivost k hloubení rýh š do 2000 mm v hornině tř. 4</t>
    </r>
    <r>
      <rPr>
        <sz val="10"/>
        <color indexed="8"/>
        <rFont val="Arial"/>
      </rPr>
      <t xml:space="preserve">
Hloubení zapažených i nezapažených rýh šířky přes 600 do 2 000 mm s urovnáním dna do předepsaného profilu a spádu v hornině tř. 4. Příplatek k cenám za lepivost horniny tř. 4
Příplatek za lepivost - rýha pro trubní vedení</t>
    </r>
  </si>
  <si>
    <r>
      <rPr>
        <b/>
        <sz val="10"/>
        <color indexed="8"/>
        <rFont val="Arial"/>
        <family val="2"/>
        <charset val="238"/>
      </rPr>
      <t>Osazení a odstranění pažicího boxu středního hl výkopu do 3,5 m š do 1,2 m</t>
    </r>
    <r>
      <rPr>
        <sz val="10"/>
        <color indexed="8"/>
        <rFont val="Arial"/>
      </rPr>
      <t xml:space="preserve">
Pažicí boxy pro pažení a rozepření stěn rýh podzemního vedení střední osazení a odstranění hloubka výkopu do 3,5 m, šířka do 1,2 m
Množství měrných jednotek pažicích boxů se určuje v m2 obou ploch stěn výkopu, které je třeba pažit.
Bažící boxy - v důsledku dodržení BOZP</t>
    </r>
  </si>
  <si>
    <r>
      <rPr>
        <b/>
        <sz val="10"/>
        <color indexed="8"/>
        <rFont val="Arial"/>
        <family val="2"/>
        <charset val="238"/>
      </rPr>
      <t>Příplatek k pažicímu boxu střednímu hl výkopu do 3,5 m š do 1,2 m za první a ZKD den zapažení</t>
    </r>
    <r>
      <rPr>
        <sz val="10"/>
        <color indexed="8"/>
        <rFont val="Arial"/>
      </rPr>
      <t xml:space="preserve">
Pažicí boxy pro pažení a rozepření stěn rýh podzemního vedení střední. Příplatek za první a každý další den zapažení 1 m2 výkopu k ceně 151 82-1111
Množství měrných jednotek příplatku odpovídá výměře stanovené pro položky pažicích boxů. Tato výměra se násobí počtem dnů, po které je průměrně zapažen 1 m2 výkopu (nejedná se o celkový počet dní pažení výkopu).
Pronájem pažících boxů.</t>
    </r>
  </si>
  <si>
    <r>
      <rPr>
        <b/>
        <sz val="10"/>
        <color indexed="8"/>
        <rFont val="Arial"/>
        <family val="2"/>
        <charset val="238"/>
      </rPr>
      <t>Vodorovné přemístění do 10000 m výkopku/sypaniny z horniny tř. 1 až 4</t>
    </r>
    <r>
      <rPr>
        <sz val="10"/>
        <color indexed="8"/>
        <rFont val="Arial"/>
      </rPr>
      <t xml:space="preserve">
Vodorovné přemístění výkopku nebo sypaniny po suchu na obvyklém dopravním prostředku, bez naložení výkopku, avšak se složením bez rozhrnutí z horniny tř. 1 až 4 na vzdálenost přes 9 000 do 10 000 m
Převoz výkopku (zeminy) na skládku Kučerky, CM Chotěboř, vzd. 22km</t>
    </r>
  </si>
  <si>
    <r>
      <rPr>
        <b/>
        <sz val="10"/>
        <color indexed="8"/>
        <rFont val="Arial"/>
        <family val="2"/>
        <charset val="238"/>
      </rPr>
      <t>Vodorovné přemístění do 10000 m výkopku/sypaniny z horniny tř. 1 až 4</t>
    </r>
    <r>
      <rPr>
        <sz val="10"/>
        <color indexed="8"/>
        <rFont val="Arial"/>
      </rPr>
      <t xml:space="preserve">
Vodorovné přemístění výkopku nebo sypaniny po suchu na obvyklém dopravním prostředku, bez naložení výkopku, avšak se složením bez rozhrnutí z horniny tř. 1 až 4 na vzdálenost přes 9 000 do 10 000 m
Převoz zemny pro šachty na skládku Kučerky, CM Chotěboř, vzd. 22km</t>
    </r>
  </si>
  <si>
    <r>
      <rPr>
        <b/>
        <sz val="10"/>
        <color indexed="8"/>
        <rFont val="Arial"/>
        <family val="2"/>
        <charset val="238"/>
      </rPr>
      <t>Vodorovné přemístění do 10000 m výkopku/sypaniny z horniny tř. 1 až 4</t>
    </r>
    <r>
      <rPr>
        <sz val="10"/>
        <color indexed="8"/>
        <rFont val="Arial"/>
      </rPr>
      <t xml:space="preserve">
Vodorovné přemístění výkopku nebo sypaniny po suchu na obvyklém dopravním prostředku, bez naložení výkopku, avšak se složením bez rozhrnutí z horniny tř. 1 až 4 na vzdálenost přes 9 000 do 10 000 m
Převoz PM na skládku Kučerky, CM Chotěboř, vzd. 22km</t>
    </r>
  </si>
  <si>
    <r>
      <rPr>
        <b/>
        <sz val="10"/>
        <color indexed="8"/>
        <rFont val="Arial"/>
        <family val="2"/>
        <charset val="238"/>
      </rPr>
      <t>Příplatek k vodorovnému přemístění výkopku/sypaniny z horniny tř. 1 až 4 ZKD 1000 m přes 10000 m</t>
    </r>
    <r>
      <rPr>
        <sz val="10"/>
        <color indexed="8"/>
        <rFont val="Arial"/>
      </rPr>
      <t xml:space="preserve">
Vodorovné přemístění výkopku nebo sypaniny po suchu na obvyklém dopravním prostředku, bez naložení výkopku, avšak se složením bez rozhrnutí z horniny tř. 1 až 4 na vzdálenost. Příplatek k ceně za každých dalších i započatých 1 000 m
Převoz výkopku (zemny) na skládku Kučerky, CM Chotěboř, vzd. 22km. tj. 12x119,16m3</t>
    </r>
  </si>
  <si>
    <r>
      <rPr>
        <b/>
        <sz val="10"/>
        <color indexed="8"/>
        <rFont val="Arial"/>
        <family val="2"/>
        <charset val="238"/>
      </rPr>
      <t>Příplatek k vodorovnému přemístění výkopku/sypaniny z horniny tř. 1 až 4 ZKD 1000 m přes 10000 m</t>
    </r>
    <r>
      <rPr>
        <sz val="10"/>
        <color indexed="8"/>
        <rFont val="Arial"/>
      </rPr>
      <t xml:space="preserve">
Vodorovné přemístění výkopku nebo sypaniny po suchu na obvyklém dopravním prostředku, bez naložení výkopku, avšak se složením bez rozhrnutí z horniny tř. 1 až 4 na vzdálenost. Příplatek k ceně za každých dalších i započatých 1 000 m
Převoz výkopku (zemny) pro šachty na skládku Kučerky, CM Chotěboř, vzd. 22km. tj. 12x7,75m3</t>
    </r>
  </si>
  <si>
    <r>
      <rPr>
        <b/>
        <sz val="10"/>
        <color indexed="8"/>
        <rFont val="Arial"/>
        <family val="2"/>
        <charset val="238"/>
      </rPr>
      <t>Příplatek k vodorovnému přemístění výkopku/sypaniny z horniny tř. 1 až 4 ZKD 1000 m přes 10000 m</t>
    </r>
    <r>
      <rPr>
        <sz val="10"/>
        <color indexed="8"/>
        <rFont val="Arial"/>
      </rPr>
      <t xml:space="preserve">
Vodorovné přemístění výkopku nebo sypaniny po suchu na obvyklém dopravním prostředku, bez naložení výkopku, avšak se složením bez rozhrnutí z horniny tř. 1 až 4 na vzdálenost. Příplatek k ceně za každých dalších i započatých 1 000 m
Převoz PM na skládku Kučerky, CM Chotěboř, vzd. 22km. tj. 12x89,6m3</t>
    </r>
  </si>
  <si>
    <r>
      <rPr>
        <b/>
        <sz val="10"/>
        <color indexed="8"/>
        <rFont val="Arial"/>
        <family val="2"/>
        <charset val="238"/>
      </rPr>
      <t>Nakládání výkopku z hornin tř. 1 až 4 do 100 m3</t>
    </r>
    <r>
      <rPr>
        <sz val="10"/>
        <color indexed="8"/>
        <rFont val="Arial"/>
      </rPr>
      <t xml:space="preserve">
Nakládání, skládání a překládání neulehlého výkopku nebo sypaniny nakládání, množství do 100 m3, z hornin tř. 1 až 4
Nakládka výkopku na dopravní prostředky</t>
    </r>
  </si>
  <si>
    <r>
      <rPr>
        <b/>
        <sz val="10"/>
        <color indexed="8"/>
        <rFont val="Arial"/>
        <family val="2"/>
        <charset val="238"/>
      </rPr>
      <t>Nakládání výkopku z hornin tř. 1 až 4 do 100 m3</t>
    </r>
    <r>
      <rPr>
        <sz val="10"/>
        <color indexed="8"/>
        <rFont val="Arial"/>
        <family val="2"/>
        <charset val="238"/>
      </rPr>
      <t xml:space="preserve">
Nakládání, skládání a překládání neulehlého výkopku nebo sypaniny nakládání, množství do 100 m3, z hornin tř. 1 až 4
Hloubení jam pro šachty Š1, Š2 a Š3</t>
    </r>
  </si>
  <si>
    <r>
      <rPr>
        <b/>
        <sz val="10"/>
        <color indexed="8"/>
        <rFont val="Arial"/>
        <family val="2"/>
        <charset val="238"/>
      </rPr>
      <t>Nakládání výkopku z hornin tř. 1 až 4 do 100 m3</t>
    </r>
    <r>
      <rPr>
        <sz val="10"/>
        <color indexed="8"/>
        <rFont val="Arial"/>
      </rPr>
      <t xml:space="preserve">
Nakládání, skládání a překládání neulehlého výkopku nebo sypaniny nakládání, množství do 100 m3, z hornin tř. 1 až 4
Nakládka výkopku pro lokální sanace na dopravní prostředky</t>
    </r>
  </si>
  <si>
    <r>
      <rPr>
        <b/>
        <sz val="10"/>
        <color indexed="8"/>
        <rFont val="Arial"/>
        <family val="2"/>
        <charset val="238"/>
      </rPr>
      <t>Uložení sypaniny na skládky</t>
    </r>
    <r>
      <rPr>
        <sz val="10"/>
        <color indexed="8"/>
        <rFont val="Arial"/>
      </rPr>
      <t xml:space="preserve">
Uložení sypaniny na skládky
Uložení PM na skládku Kučerky - úprava skládky do požadovaných figur</t>
    </r>
  </si>
  <si>
    <r>
      <rPr>
        <b/>
        <sz val="10"/>
        <color indexed="8"/>
        <rFont val="Arial"/>
        <family val="2"/>
        <charset val="238"/>
      </rPr>
      <t xml:space="preserve">Uložení sypaniny na skládky
</t>
    </r>
    <r>
      <rPr>
        <sz val="10"/>
        <color indexed="8"/>
        <rFont val="Arial"/>
        <family val="2"/>
        <charset val="238"/>
      </rPr>
      <t>Uložení sypaniny na skládky</t>
    </r>
    <r>
      <rPr>
        <sz val="10"/>
        <color indexed="8"/>
        <rFont val="Arial"/>
      </rPr>
      <t xml:space="preserve">
Uložení výkopku (zeminy) na skládku Kučerky - úprava skládky do požadovaných figur</t>
    </r>
  </si>
  <si>
    <r>
      <rPr>
        <b/>
        <sz val="10"/>
        <color indexed="8"/>
        <rFont val="Arial"/>
        <family val="2"/>
        <charset val="238"/>
      </rPr>
      <t>Uložení sypaniny na skládky</t>
    </r>
    <r>
      <rPr>
        <sz val="10"/>
        <color indexed="8"/>
        <rFont val="Arial"/>
      </rPr>
      <t xml:space="preserve">
Uložení sypaniny na skládky
Uložení výkopku (zeminy) z jam pro šachty na skládku Kučerky - úprava skládky do požadovaných figur</t>
    </r>
  </si>
  <si>
    <r>
      <rPr>
        <b/>
        <sz val="10"/>
        <color indexed="8"/>
        <rFont val="Arial"/>
        <family val="2"/>
        <charset val="238"/>
      </rPr>
      <t>Poplatek za uložení odpadu ze sypaniny na skládce (skládkovné)</t>
    </r>
    <r>
      <rPr>
        <sz val="10"/>
        <color indexed="8"/>
        <rFont val="Arial"/>
      </rPr>
      <t xml:space="preserve">
Uložení sypaniny - poplatek za uložení sypaniny na skládce (skládkovné)
Uložení PM na skládce Kučerky (pro další použití investorem), bez poplatku, celkem 143,36t</t>
    </r>
  </si>
  <si>
    <r>
      <rPr>
        <b/>
        <sz val="10"/>
        <color indexed="8"/>
        <rFont val="Arial"/>
        <family val="2"/>
        <charset val="238"/>
      </rPr>
      <t>Poplatek za uložení odpadu ze sypaniny na skládce (skládkovné)</t>
    </r>
    <r>
      <rPr>
        <sz val="10"/>
        <color indexed="8"/>
        <rFont val="Arial"/>
      </rPr>
      <t xml:space="preserve">
Uložení sypaniny poplatek za uložení sypaniny na skládce (skládkovné)
Uložení výkopku (zeminy) na skládce Kučerky (pro další použití investorem), bez poplatku, celkem 190,65t</t>
    </r>
  </si>
  <si>
    <r>
      <rPr>
        <b/>
        <sz val="10"/>
        <color indexed="8"/>
        <rFont val="Arial"/>
        <family val="2"/>
        <charset val="238"/>
      </rPr>
      <t>Poplatek za uložení odpadu ze sypaniny na skládce (skládkovné)</t>
    </r>
    <r>
      <rPr>
        <sz val="10"/>
        <color indexed="8"/>
        <rFont val="Arial"/>
      </rPr>
      <t xml:space="preserve">
Uložení sypaniny poplatek za uložení sypaniny na skládce (skládkovné)
Uložení výkopku (zeminy) z jam pro šachty na skládce Kučerky (pro další použití investorem), bez poplatku, celkem 12,40t</t>
    </r>
  </si>
  <si>
    <r>
      <rPr>
        <b/>
        <sz val="10"/>
        <color indexed="8"/>
        <rFont val="Arial"/>
        <family val="2"/>
        <charset val="238"/>
      </rPr>
      <t>Zásyp jam, šachet rýh nebo kolem objektů sypaninou se zhutněním</t>
    </r>
    <r>
      <rPr>
        <sz val="10"/>
        <color indexed="8"/>
        <rFont val="Arial"/>
      </rPr>
      <t xml:space="preserve">
Zásyp sypaninou z jakékoliv horniny s uložením výkopku ve vrstvách se zhutněním jam, šachet, rýh nebo kolem objektů v těchto vykopávkách
Zpětný zásyp výkopu</t>
    </r>
  </si>
  <si>
    <r>
      <rPr>
        <b/>
        <sz val="10"/>
        <color indexed="8"/>
        <rFont val="Arial"/>
        <family val="2"/>
        <charset val="238"/>
      </rPr>
      <t>Obsypání potrubí strojně sypaninou bez prohození, uloženou do 3 m</t>
    </r>
    <r>
      <rPr>
        <sz val="10"/>
        <color indexed="8"/>
        <rFont val="Arial"/>
      </rPr>
      <t xml:space="preserve">
Obsypání potrubí strojně 3 m od jeho kraje, pro jakoukoliv hloubku výkopu a míru zhutnění bez prohození sypaniny
Podsyp a obsyp potrubí ŠD 0/4</t>
    </r>
  </si>
  <si>
    <r>
      <rPr>
        <b/>
        <sz val="10"/>
        <color indexed="8"/>
        <rFont val="Arial"/>
        <family val="2"/>
        <charset val="238"/>
      </rPr>
      <t>Výplň odvodňovacích žeber nebo trativodů kamenivem hrubým drceným frakce 16 až 63 mm</t>
    </r>
    <r>
      <rPr>
        <sz val="10"/>
        <color indexed="8"/>
        <rFont val="Arial"/>
      </rPr>
      <t xml:space="preserve">
Výplň kamenivem do rýh odvodňovacích žeber nebo trativodů bez zhutnění, s úpravou povrchu výplně kamenivem hrubým drceným frakce16 až 63 mm
Přítomnost odvodnění dna výkopu se nepředpokldádám, TJ slouží pouze k ocenění MJ</t>
    </r>
  </si>
  <si>
    <r>
      <rPr>
        <b/>
        <sz val="10"/>
        <color indexed="8"/>
        <rFont val="Arial"/>
        <family val="2"/>
        <charset val="238"/>
      </rPr>
      <t>Trativody z drenážních trubek plastových flexibilních D 130 mm bez lože</t>
    </r>
    <r>
      <rPr>
        <sz val="10"/>
        <color indexed="8"/>
        <rFont val="Arial"/>
      </rPr>
      <t xml:space="preserve">
Trativody bez lože z drenážních trubek plastových flexibilních D 125 mm
Přítomnost odvodnění dna výkopu se nepředpokldádám, TJ slouží pouze k ocenění MJ</t>
    </r>
  </si>
  <si>
    <r>
      <rPr>
        <b/>
        <sz val="10"/>
        <color indexed="8"/>
        <rFont val="Arial"/>
        <family val="2"/>
        <charset val="238"/>
      </rPr>
      <t>Výplňová zeď ze ŽB pohledového tř. C 30/37 bez výztuže</t>
    </r>
    <r>
      <rPr>
        <sz val="10"/>
        <color indexed="8"/>
        <rFont val="Arial"/>
      </rPr>
      <t xml:space="preserve">
Nadzákladové zdi z betonu železového (bez výztuže) výplňové pohledového (v přírodní barvě drtí a přísad) tř. C 30/37
Beton šachty Š1, C30/37 - XF4 - Cl 0,2 - Dmax 16 - S3</t>
    </r>
  </si>
  <si>
    <r>
      <rPr>
        <b/>
        <sz val="10"/>
        <color indexed="8"/>
        <rFont val="Arial"/>
        <family val="2"/>
        <charset val="238"/>
      </rPr>
      <t>Bednění stěn šachet jednostranné</t>
    </r>
    <r>
      <rPr>
        <sz val="10"/>
        <color indexed="8"/>
        <rFont val="Arial"/>
      </rPr>
      <t xml:space="preserve">
Bednění stěn šachet včetně odbednění jednostranné
Bednění monolitické šachty 31</t>
    </r>
  </si>
  <si>
    <r>
      <rPr>
        <b/>
        <sz val="10"/>
        <color indexed="8"/>
        <rFont val="Arial"/>
        <family val="2"/>
        <charset val="238"/>
      </rPr>
      <t>Ochranná přizdívka s vložkou z betonu bez zvýšených nároků na prostředí tř. C 12/15</t>
    </r>
    <r>
      <rPr>
        <sz val="10"/>
        <color indexed="8"/>
        <rFont val="Arial"/>
      </rPr>
      <t xml:space="preserve">
Ochranná přizdívka na svislou nebo šikmou izolaci z betonu včetně bednění a odbednění, tl. přes 50 do 250 mm bez zvýšených nároků na prostředí s vložkou ze svařované sítě, beton tř. C 12/15
Ochranná přizdívka svislé hydrozilace sousedního domku podél žlabovek</t>
    </r>
  </si>
  <si>
    <r>
      <rPr>
        <b/>
        <sz val="10"/>
        <color indexed="8"/>
        <rFont val="Arial"/>
        <family val="2"/>
        <charset val="238"/>
      </rPr>
      <t>Lože pod potrubí otevřený výkop ze štěrkodrtě</t>
    </r>
    <r>
      <rPr>
        <sz val="10"/>
        <color indexed="8"/>
        <rFont val="Arial"/>
      </rPr>
      <t xml:space="preserve">
Lože pod potrubí, stoky a drobné objekty v otevřeném výkopu ze štěrkodrtě 0-32 mm
Podkladní vrtsva ŠDA 0/32 tl. 100mm pod dno šachty</t>
    </r>
  </si>
  <si>
    <r>
      <rPr>
        <b/>
        <sz val="10"/>
        <color indexed="8"/>
        <rFont val="Arial"/>
        <family val="2"/>
        <charset val="238"/>
      </rPr>
      <t>Lože pod potrubí otevřený výkop ze štěrkodrtě</t>
    </r>
    <r>
      <rPr>
        <sz val="10"/>
        <color indexed="8"/>
        <rFont val="Arial"/>
      </rPr>
      <t xml:space="preserve">
Lože pod potrubí, stoky a drobné objekty v otevřeném výkopu ze štěrkodrtě 0-63 mm
Podkladní vrtsva ŠDA 0/32 tl. 100mm pod dno šachty Š1</t>
    </r>
  </si>
  <si>
    <r>
      <rPr>
        <b/>
        <sz val="10"/>
        <color indexed="8"/>
        <rFont val="Arial"/>
        <family val="2"/>
        <charset val="238"/>
      </rPr>
      <t>Lože pod potrubí otevřený výkop ze štěrkopísku</t>
    </r>
    <r>
      <rPr>
        <sz val="10"/>
        <color indexed="8"/>
        <rFont val="Arial"/>
      </rPr>
      <t xml:space="preserve">
Lože pod potrubí, stoky a drobné objekty v otevřeném výkopu z písku a štěrkopísku do 63 mm
Podsyp potrubí ŠP nebo ŠD 0/4 tl. 100mm</t>
    </r>
  </si>
  <si>
    <r>
      <rPr>
        <b/>
        <sz val="10"/>
        <color indexed="8"/>
        <rFont val="Arial"/>
        <family val="2"/>
        <charset val="238"/>
      </rPr>
      <t>Osazení betonových prstenců nebo rámů v do 100 mm</t>
    </r>
    <r>
      <rPr>
        <sz val="10"/>
        <color indexed="8"/>
        <rFont val="Arial"/>
      </rPr>
      <t xml:space="preserve">
Osazení betonových dílců prstenců nebo rámů pod poklopy a mříže, výšky do 100 mm</t>
    </r>
  </si>
  <si>
    <r>
      <rPr>
        <b/>
        <sz val="10"/>
        <color indexed="8"/>
        <rFont val="Arial"/>
        <family val="2"/>
        <charset val="238"/>
      </rPr>
      <t>Osazení betonových prstenců nebo rámů v do 100 mm</t>
    </r>
    <r>
      <rPr>
        <sz val="10"/>
        <color indexed="8"/>
        <rFont val="Arial"/>
      </rPr>
      <t xml:space="preserve">
Osazení betonových dílců prstenců nebo rámů pod poklopy a mříže, výšky do 100 mm
Vyrovnávací prstence</t>
    </r>
  </si>
  <si>
    <r>
      <rPr>
        <b/>
        <sz val="10"/>
        <color indexed="8"/>
        <rFont val="Arial"/>
        <family val="2"/>
        <charset val="238"/>
      </rPr>
      <t>Podkladní desky z betonu prostého tř. C 12/15 otevřený výkop</t>
    </r>
    <r>
      <rPr>
        <sz val="10"/>
        <color indexed="8"/>
        <rFont val="Arial"/>
      </rPr>
      <t xml:space="preserve">
Podkladní a zajišťovací konstrukce z betonu prostého v otevřeném výkopu desky pod potrubí, stoky a drobné objekty z betonu tř. C 12/15
POdkladní beton - šachty</t>
    </r>
  </si>
  <si>
    <r>
      <rPr>
        <b/>
        <sz val="10"/>
        <color indexed="8"/>
        <rFont val="Arial"/>
        <family val="2"/>
        <charset val="238"/>
      </rPr>
      <t>Podkladní desky z betonu prostého tř. C 12/15 otevřený výkop</t>
    </r>
    <r>
      <rPr>
        <sz val="10"/>
        <color indexed="8"/>
        <rFont val="Arial"/>
      </rPr>
      <t xml:space="preserve">
Podkladní a zajišťovací konstrukce z betonu prostého v otevřeném výkopu desky pod potrubí, stoky a drobné objekty z betonu tř. C 12/15
Podkladní beton pod odvodňovacím žlabem, tl. 10cm</t>
    </r>
  </si>
  <si>
    <r>
      <rPr>
        <b/>
        <sz val="10"/>
        <color indexed="8"/>
        <rFont val="Arial"/>
        <family val="2"/>
        <charset val="238"/>
      </rPr>
      <t>Podkladní desky z betonu prostého tř. C 12/15 otevřený výkop</t>
    </r>
    <r>
      <rPr>
        <sz val="10"/>
        <color indexed="8"/>
        <rFont val="Arial"/>
      </rPr>
      <t xml:space="preserve">
Podkladní a zajišťovací konstrukce z betonu prostého v otevřeném výkopu desky pod potrubí, stoky a drobné objekty z betonu tř. C 12/15
POdkladní beton šachty 31, tl. 10cm</t>
    </r>
  </si>
  <si>
    <r>
      <rPr>
        <b/>
        <sz val="10"/>
        <color indexed="8"/>
        <rFont val="Arial"/>
        <family val="2"/>
        <charset val="238"/>
      </rPr>
      <t>Podklad ze štěrkodrtě ŠD tl 150 mm</t>
    </r>
    <r>
      <rPr>
        <sz val="10"/>
        <color indexed="8"/>
        <rFont val="Arial"/>
      </rPr>
      <t xml:space="preserve">
Podklad ze štěrkodrti ŠD s rozprostřením a zhutněním, po zhutnění tl. 150 mm
Konstrukční vrstva zpevněné plochy, ŠDA 0/32 tl. 150mm</t>
    </r>
  </si>
  <si>
    <r>
      <rPr>
        <b/>
        <sz val="10"/>
        <color indexed="8"/>
        <rFont val="Arial"/>
        <family val="2"/>
        <charset val="238"/>
      </rPr>
      <t>Podklad ze štěrkodrtě ŠD tl 200 mm</t>
    </r>
    <r>
      <rPr>
        <sz val="10"/>
        <color indexed="8"/>
        <rFont val="Arial"/>
      </rPr>
      <t xml:space="preserve">
Podklad ze štěrkodrti ŠD s rozprostřením a zhutněním, po zhutnění tl. 200 mm
Konstrukční vrstva zpevněné plochy, ŠDA 0/63 tl. 200mm</t>
    </r>
  </si>
  <si>
    <r>
      <rPr>
        <b/>
        <i/>
        <sz val="10"/>
        <color rgb="FF00B0F0"/>
        <rFont val="Arial"/>
        <family val="2"/>
        <charset val="238"/>
      </rPr>
      <t>žlab odvodňovací ACO Multiline V400G - čelo</t>
    </r>
    <r>
      <rPr>
        <sz val="10"/>
        <color indexed="8"/>
        <rFont val="Arial"/>
      </rPr>
      <t xml:space="preserve">
žlab odvodňovací ACO Multiline V400G - kombi stěna pro začátek/konec</t>
    </r>
  </si>
  <si>
    <r>
      <rPr>
        <b/>
        <i/>
        <sz val="10"/>
        <color rgb="FF00B0F0"/>
        <rFont val="Arial"/>
        <family val="2"/>
        <charset val="238"/>
      </rPr>
      <t>žlab odvodňovací ACO Multiline V400G - čelo s odtokem</t>
    </r>
    <r>
      <rPr>
        <sz val="10"/>
        <color indexed="8"/>
        <rFont val="Arial"/>
      </rPr>
      <t xml:space="preserve">
Žlab odvodňovací ACO Multiline V400G - čelní stěna, těsný odtok DN315</t>
    </r>
  </si>
  <si>
    <r>
      <rPr>
        <b/>
        <i/>
        <sz val="10"/>
        <color rgb="FF00B0F0"/>
        <rFont val="Arial"/>
        <family val="2"/>
        <charset val="238"/>
      </rPr>
      <t>žlab odvodňovací ACO Multiline V400G - rošt</t>
    </r>
    <r>
      <rPr>
        <sz val="10"/>
        <color indexed="8"/>
        <rFont val="Arial"/>
      </rPr>
      <t xml:space="preserve">
Žlab odvodňovací ACO Multiline V400G - ACO Drainlock V400 - D400/E600, můst. rošt 0,5m, litina EN-GJS</t>
    </r>
  </si>
  <si>
    <r>
      <rPr>
        <b/>
        <sz val="10"/>
        <color indexed="8"/>
        <rFont val="Arial"/>
        <family val="2"/>
        <charset val="238"/>
      </rPr>
      <t>Demontáž potrubí plastové do DN 300</t>
    </r>
    <r>
      <rPr>
        <sz val="10"/>
        <color indexed="8"/>
        <rFont val="Arial"/>
      </rPr>
      <t xml:space="preserve">
Demontáž potrubí z plastových trub přes 200 do DN 300
Odstranění stávajícícho plastového odvodňovacího žlabu</t>
    </r>
  </si>
  <si>
    <r>
      <rPr>
        <b/>
        <sz val="10"/>
        <color indexed="8"/>
        <rFont val="Arial"/>
        <family val="2"/>
        <charset val="238"/>
      </rPr>
      <t>Lapač střešních splavenin z PP se zápachovou klapkou a lapacím košem DN 125</t>
    </r>
    <r>
      <rPr>
        <sz val="10"/>
        <color indexed="8"/>
        <rFont val="Arial"/>
      </rPr>
      <t xml:space="preserve">
Lapače střešních splavenin z polypropylenu (PP) DN 125 (HL 600/2)
Dodávka a montáž lapače střešních splavenin - osazeno na odbočku u haly</t>
    </r>
  </si>
  <si>
    <r>
      <rPr>
        <b/>
        <i/>
        <sz val="10"/>
        <color rgb="FF00B0F0"/>
        <rFont val="Arial"/>
        <family val="2"/>
        <charset val="238"/>
      </rPr>
      <t>Tyč ocelová válcovaná za tepla, rozměr 50x30x5</t>
    </r>
    <r>
      <rPr>
        <sz val="10"/>
        <color indexed="8"/>
        <rFont val="Arial"/>
      </rPr>
      <t xml:space="preserve">
Rošt šachty Š1
Profil rovnoramenný L 50x30x5mm, celkem 2,80mb</t>
    </r>
  </si>
  <si>
    <r>
      <rPr>
        <b/>
        <i/>
        <sz val="10"/>
        <color rgb="FF00B0F0"/>
        <rFont val="Arial"/>
        <family val="2"/>
        <charset val="238"/>
      </rPr>
      <t>Tyč ocelová plochá válcovaná za tepla, rozměr 30x10mm</t>
    </r>
    <r>
      <rPr>
        <sz val="10"/>
        <color indexed="8"/>
        <rFont val="Arial"/>
      </rPr>
      <t xml:space="preserve">
Rošt šachty Š1
Plocháč 30x10mm, celkem 9,52mb</t>
    </r>
  </si>
  <si>
    <r>
      <rPr>
        <b/>
        <sz val="10"/>
        <color indexed="8"/>
        <rFont val="Arial"/>
        <family val="2"/>
        <charset val="238"/>
      </rPr>
      <t>Montáž atypických zámečnických konstrukcí hmotnosti do 50 kg</t>
    </r>
    <r>
      <rPr>
        <sz val="10"/>
        <color indexed="8"/>
        <rFont val="Arial"/>
      </rPr>
      <t xml:space="preserve">
Montáž ostatních atypických zámečnických konstrukcí hmotnosti přes 20 do 50 kg
Výroba a osazení roštu šachty Š1</t>
    </r>
  </si>
  <si>
    <r>
      <rPr>
        <b/>
        <sz val="10"/>
        <color indexed="8"/>
        <rFont val="Arial"/>
        <family val="2"/>
        <charset val="238"/>
      </rPr>
      <t>Kanalizační potrubí z tvrdého PVC-systém KG tuhost třídy SN8 DN200</t>
    </r>
    <r>
      <rPr>
        <sz val="10"/>
        <color indexed="8"/>
        <rFont val="Arial"/>
      </rPr>
      <t xml:space="preserve">
Kanalizační potrubí z tvrdého PVC systém KG v otevřeném výkopu ve sklonu do 20 %, tuhost třídy SN 8 DN 200
V cenách jsou započteny i náklady na dodání trub včetně gumového těsnění.</t>
    </r>
  </si>
  <si>
    <r>
      <rPr>
        <b/>
        <sz val="10"/>
        <color indexed="8"/>
        <rFont val="Arial"/>
        <family val="2"/>
        <charset val="238"/>
      </rPr>
      <t>Kanalizační potrubí z tvrdého PVC-systém KG tuhost třídy SN8 DN300</t>
    </r>
    <r>
      <rPr>
        <sz val="10"/>
        <color indexed="8"/>
        <rFont val="Arial"/>
      </rPr>
      <t xml:space="preserve">
Kanalizační potrubí z tvrdého PVC systém KG v otevřeném výkopu ve sklonu do 20 %, tuhost třídy SN 8 DN 300
V cenách jsou započteny i náklady na dodání trub včetně gumového těsnění.</t>
    </r>
  </si>
  <si>
    <r>
      <rPr>
        <b/>
        <sz val="10"/>
        <color indexed="8"/>
        <rFont val="Arial"/>
        <family val="2"/>
        <charset val="238"/>
      </rPr>
      <t>Montáž kolen na potrubí z PP trub hladkých plnostěnných DN 300</t>
    </r>
    <r>
      <rPr>
        <sz val="10"/>
        <color indexed="8"/>
        <rFont val="Arial"/>
      </rPr>
      <t xml:space="preserve">
Montáž tvarovek na kanalizačním plastovém potrubí z polypropylenu PP hladkého plnostěnného kolen DN 300
Koleno 315/45st</t>
    </r>
  </si>
  <si>
    <r>
      <rPr>
        <b/>
        <sz val="10"/>
        <color indexed="8"/>
        <rFont val="Arial"/>
        <family val="2"/>
        <charset val="238"/>
      </rPr>
      <t>Montáž odboček na potrubí z PP trub hladkých plnostěnných DN 300</t>
    </r>
    <r>
      <rPr>
        <sz val="10"/>
        <color indexed="8"/>
        <rFont val="Arial"/>
      </rPr>
      <t xml:space="preserve">
Montáž tvarovek na kanalizačním plastovém potrubí z polypropylenu PP hladkého plnostěnného odboček DN 300
Odbočka 315/315/45st.</t>
    </r>
  </si>
  <si>
    <r>
      <rPr>
        <b/>
        <sz val="10"/>
        <color indexed="8"/>
        <rFont val="Arial"/>
        <family val="2"/>
        <charset val="238"/>
      </rPr>
      <t>Montáž spojek na potrubí z PP trub hladkých plnostěnných DN 300</t>
    </r>
    <r>
      <rPr>
        <sz val="10"/>
        <color indexed="8"/>
        <rFont val="Arial"/>
      </rPr>
      <t xml:space="preserve">
Montáž tvarovek na kanalizačním plastovém potrubí z polypropylenu PP hladkého plnostěnného spojek nebo redukcí DN 300
Redukce 315/200 a spojka DN 315</t>
    </r>
  </si>
  <si>
    <r>
      <rPr>
        <b/>
        <i/>
        <sz val="10"/>
        <color rgb="FF00B0F0"/>
        <rFont val="Arial"/>
        <family val="2"/>
        <charset val="238"/>
      </rPr>
      <t>spojka přesuvná DN 315</t>
    </r>
    <r>
      <rPr>
        <i/>
        <sz val="10"/>
        <rFont val="Arial"/>
        <family val="2"/>
        <charset val="238"/>
      </rPr>
      <t xml:space="preserve">
spojka přesuvná DN315 a redukce 315/250 a 250/200</t>
    </r>
  </si>
  <si>
    <r>
      <rPr>
        <b/>
        <sz val="10"/>
        <color indexed="8"/>
        <rFont val="Arial"/>
        <family val="2"/>
        <charset val="238"/>
      </rPr>
      <t>Kamerová zkouška vč. ovality potrubí a spádu kanalizace</t>
    </r>
    <r>
      <rPr>
        <sz val="10"/>
        <color indexed="8"/>
        <rFont val="Arial"/>
      </rPr>
      <t xml:space="preserve">
Kamerová zkouška</t>
    </r>
  </si>
  <si>
    <r>
      <rPr>
        <b/>
        <sz val="10"/>
        <color indexed="8"/>
        <rFont val="Arial"/>
        <family val="2"/>
        <charset val="238"/>
      </rPr>
      <t>Tlaková zkouška vzduchem potrubí DN 300 těsnícím vakem ucpávkovým</t>
    </r>
    <r>
      <rPr>
        <sz val="10"/>
        <color indexed="8"/>
        <rFont val="Arial"/>
      </rPr>
      <t xml:space="preserve">
Tlakové zkoušky vzduchem těsnícími vaky ucpávkovými DN 300
Tlaková zkouška kanalizačního potruibí</t>
    </r>
  </si>
  <si>
    <r>
      <rPr>
        <b/>
        <sz val="10"/>
        <color indexed="8"/>
        <rFont val="Arial"/>
        <family val="2"/>
        <charset val="238"/>
      </rPr>
      <t>Osazení betonových dílců pro šachty skruží rovných</t>
    </r>
    <r>
      <rPr>
        <sz val="10"/>
        <color indexed="8"/>
        <rFont val="Arial"/>
      </rPr>
      <t xml:space="preserve">
Osazení betonových dílců pro šachty skruží rovných
Šachotvá dna</t>
    </r>
  </si>
  <si>
    <r>
      <rPr>
        <b/>
        <sz val="10"/>
        <color indexed="8"/>
        <rFont val="Arial"/>
        <family val="2"/>
        <charset val="238"/>
      </rPr>
      <t>Osazení betonových dílců pro šachty skruží rovných</t>
    </r>
    <r>
      <rPr>
        <sz val="10"/>
        <color indexed="8"/>
        <rFont val="Arial"/>
      </rPr>
      <t xml:space="preserve">
Osazení betonových dílců pro šachty skruží rovných
Skruže šachtové</t>
    </r>
  </si>
  <si>
    <r>
      <rPr>
        <b/>
        <sz val="10"/>
        <color indexed="8"/>
        <rFont val="Arial"/>
        <family val="2"/>
        <charset val="238"/>
      </rPr>
      <t>Osazení betonových dílců pro šachty skruží rovných</t>
    </r>
    <r>
      <rPr>
        <sz val="10"/>
        <color indexed="8"/>
        <rFont val="Arial"/>
      </rPr>
      <t xml:space="preserve">
Osazení betonových dílců pro šachty skruží rovných
Šachtové skruže</t>
    </r>
  </si>
  <si>
    <r>
      <rPr>
        <b/>
        <sz val="10"/>
        <color indexed="8"/>
        <rFont val="Arial"/>
        <family val="2"/>
        <charset val="238"/>
      </rPr>
      <t>Osazení betonových dílců pro šachty skruží přechodových</t>
    </r>
    <r>
      <rPr>
        <sz val="10"/>
        <color indexed="8"/>
        <rFont val="Arial"/>
      </rPr>
      <t xml:space="preserve">
Osazení betonových dílců pro šachty skruží přechodových
Šachotvé konusy</t>
    </r>
  </si>
  <si>
    <r>
      <rPr>
        <b/>
        <sz val="10"/>
        <color indexed="8"/>
        <rFont val="Arial"/>
        <family val="2"/>
        <charset val="238"/>
      </rPr>
      <t>Výztuž šachet z betonářské oceli 10 505</t>
    </r>
    <r>
      <rPr>
        <sz val="10"/>
        <color indexed="8"/>
        <rFont val="Arial"/>
      </rPr>
      <t xml:space="preserve">
Výztuž šachet z betonářské oceli 10 505 (R) nebo BSt 500
Výztuž šachty Š1 dle RDS</t>
    </r>
  </si>
  <si>
    <r>
      <rPr>
        <b/>
        <sz val="10"/>
        <color indexed="8"/>
        <rFont val="Arial"/>
        <family val="2"/>
        <charset val="238"/>
      </rPr>
      <t>Osazení poklopů litinových nebo ocelových včetně rámů hmotnosti nad 50 do 100 kg</t>
    </r>
    <r>
      <rPr>
        <sz val="10"/>
        <color indexed="8"/>
        <rFont val="Arial"/>
      </rPr>
      <t xml:space="preserve">
Osazení poklopů litinových a ocelových včetně rámů hmotnosti jednotlivě přes 50 do 100 kg
Poklopy litinové</t>
    </r>
  </si>
  <si>
    <r>
      <rPr>
        <b/>
        <sz val="10"/>
        <color indexed="8"/>
        <rFont val="Arial"/>
        <family val="2"/>
        <charset val="238"/>
      </rPr>
      <t>Osazení příkopového žlabu do betonu tl 100 mm z betonových tvárnic š 800 mm</t>
    </r>
    <r>
      <rPr>
        <sz val="10"/>
        <color indexed="8"/>
        <rFont val="Arial"/>
      </rPr>
      <t xml:space="preserve">
Osazení betonového příkopového žlabu s vyplněním a zatřením spár cementovou maltou s ložem tl. 100 mm z betonu prostého tř. C 12/15 z betonových příkopových tvárnic šířky přes 500 do 800 mm
Osazení žlabovek do betonu C12/15 tl. 10cm</t>
    </r>
  </si>
  <si>
    <r>
      <rPr>
        <b/>
        <i/>
        <sz val="10"/>
        <color rgb="FF00B0F0"/>
        <rFont val="Arial"/>
        <family val="2"/>
        <charset val="238"/>
      </rPr>
      <t>žlabovka betonová TBM 20-80 33x68x8 cm</t>
    </r>
    <r>
      <rPr>
        <i/>
        <sz val="10"/>
        <rFont val="Arial"/>
        <family val="2"/>
        <charset val="238"/>
      </rPr>
      <t xml:space="preserve">
Žlabovka betonová, 33x68x8cm</t>
    </r>
  </si>
  <si>
    <r>
      <rPr>
        <b/>
        <sz val="10"/>
        <color indexed="8"/>
        <rFont val="Arial"/>
        <family val="2"/>
        <charset val="238"/>
      </rPr>
      <t>Osazení odvodňovacího polymerbetonového žlabu s krycím roštem šířky přes 200 mm</t>
    </r>
    <r>
      <rPr>
        <sz val="10"/>
        <color indexed="8"/>
        <rFont val="Arial"/>
      </rPr>
      <t xml:space="preserve">
Osazení odvodňovacího žlabu s krycím roštem polymerbetonového šířky přes 200 mm
Osazení polymerbetonového odvodňovacího žlabu š. 0,45m, dl. 8,0m</t>
    </r>
  </si>
  <si>
    <r>
      <rPr>
        <b/>
        <i/>
        <sz val="10"/>
        <color rgb="FF00B0F0"/>
        <rFont val="Arial"/>
        <family val="2"/>
        <charset val="238"/>
      </rPr>
      <t>žlab odvodňovací ACO Multiline V400G - žlab</t>
    </r>
    <r>
      <rPr>
        <i/>
        <sz val="10"/>
        <rFont val="Arial"/>
        <family val="2"/>
        <charset val="238"/>
      </rPr>
      <t xml:space="preserve">
Žlab odvodňovací ACO Multiline V400G - žlab dl. 1,0m</t>
    </r>
  </si>
  <si>
    <r>
      <rPr>
        <b/>
        <sz val="10"/>
        <color indexed="8"/>
        <rFont val="Arial"/>
        <family val="2"/>
        <charset val="238"/>
      </rPr>
      <t>Osazení silničního obrubníku betonového stojatého s boční opěrou do lože z betonu prostého</t>
    </r>
    <r>
      <rPr>
        <sz val="10"/>
        <color indexed="8"/>
        <rFont val="Arial"/>
      </rPr>
      <t xml:space="preserve">
Osazení silničního obrubníku betonového se zřízením lože, s vyplněním a zatřením spár cementovou maltou stojatého s boční opěrou z betonu prostého tř. C 12/15, do lože z betonu prostého téže značky
Osazení betonových silničních obrubníků</t>
    </r>
  </si>
  <si>
    <r>
      <rPr>
        <b/>
        <sz val="10"/>
        <color indexed="8"/>
        <rFont val="Arial"/>
        <family val="2"/>
        <charset val="238"/>
      </rPr>
      <t>Geotextilie pro ochranu, separaci a filtraci netkaná měrná hmotnost do 300 g/m2</t>
    </r>
    <r>
      <rPr>
        <sz val="10"/>
        <color indexed="8"/>
        <rFont val="Arial"/>
      </rPr>
      <t xml:space="preserve">
Geotextilie netkaná pro ochranu, separaci nebo filtraci měrná hmotnost přes 200 do 300 g/m2
Přítomnost odvodnění dna výkopu se nepředpokldádám, TJ slouží pouze k ocenění MJ</t>
    </r>
  </si>
  <si>
    <r>
      <rPr>
        <b/>
        <sz val="10"/>
        <color indexed="8"/>
        <rFont val="Arial"/>
        <family val="2"/>
        <charset val="238"/>
      </rPr>
      <t>Řezání stávajícího živičného krytu hl do 100 mm</t>
    </r>
    <r>
      <rPr>
        <sz val="10"/>
        <color indexed="8"/>
        <rFont val="Arial"/>
      </rPr>
      <t xml:space="preserve">
Řezání stávajícího živičného krytu nebo podkladu hloubky přes 50 do 100 mm
Řezání stávajícíc živice na začátku úseku</t>
    </r>
  </si>
  <si>
    <r>
      <rPr>
        <b/>
        <sz val="10"/>
        <color indexed="8"/>
        <rFont val="Arial"/>
        <family val="2"/>
        <charset val="238"/>
      </rPr>
      <t>Vybourání kanalizačního potrubí DN do 300</t>
    </r>
    <r>
      <rPr>
        <sz val="10"/>
        <color indexed="8"/>
        <rFont val="Arial"/>
      </rPr>
      <t xml:space="preserve">
Vybourání kanalizačního potrubí DN do 300 mm
Rozebrání a likvidace stávajícícho betonového kanalizačního potrubí, předpoklad 1/2 délky trasy</t>
    </r>
  </si>
  <si>
    <r>
      <rPr>
        <b/>
        <sz val="10"/>
        <color indexed="8"/>
        <rFont val="Arial"/>
        <family val="2"/>
        <charset val="238"/>
      </rPr>
      <t>Demolice konstrukcí objektů z betonu železového těžkou mechanizací</t>
    </r>
    <r>
      <rPr>
        <sz val="10"/>
        <color indexed="8"/>
        <rFont val="Arial"/>
      </rPr>
      <t xml:space="preserve">
Demolice konstrukcí objektů těžkými mechanizačními prostředky konstrukcí ze železobetonu
Demolice stávající šachty</t>
    </r>
  </si>
  <si>
    <r>
      <rPr>
        <b/>
        <sz val="10"/>
        <color indexed="8"/>
        <rFont val="Arial"/>
        <family val="2"/>
        <charset val="238"/>
      </rPr>
      <t>Přesun hmot pro pozemní komunikace s krytem z kamene, monolitickým betonovým nebo živičným</t>
    </r>
    <r>
      <rPr>
        <sz val="10"/>
        <color indexed="8"/>
        <rFont val="Arial"/>
      </rPr>
      <t xml:space="preserve">
Přesun hmot pro komunikace s krytem z kameniva, monolitickým betonovým nebo živičným 
</t>
    </r>
  </si>
  <si>
    <r>
      <rPr>
        <b/>
        <sz val="10"/>
        <color indexed="8"/>
        <rFont val="Arial"/>
        <family val="2"/>
        <charset val="238"/>
      </rPr>
      <t>Přesun hmot tonážní pro vnitřní kanalizace v objektech v do 12 m</t>
    </r>
    <r>
      <rPr>
        <sz val="10"/>
        <color indexed="8"/>
        <rFont val="Arial"/>
      </rPr>
      <t xml:space="preserve">
Přesun hmot pro vnitřní kanalizace stanovený z hmotnosti přesunovaného materiálu vodorovná dopravní vzdálenost do 50 m</t>
    </r>
  </si>
  <si>
    <r>
      <rPr>
        <b/>
        <sz val="10"/>
        <color indexed="8"/>
        <rFont val="Arial"/>
        <family val="2"/>
        <charset val="238"/>
      </rPr>
      <t>Přesun hmot tonážní pro zámečnické konstrukce v objektech v do 12 m</t>
    </r>
    <r>
      <rPr>
        <sz val="10"/>
        <color indexed="8"/>
        <rFont val="Arial"/>
      </rPr>
      <t xml:space="preserve">
Přesun hmot pro zámečnické konstrukce stanovený z hmotnosti přesunovaného materiálu vodorovná dopravní vzdálenost do 50 m</t>
    </r>
  </si>
  <si>
    <t>SO02 - Zpevněné plochy</t>
  </si>
  <si>
    <t>113154254</t>
  </si>
  <si>
    <t>122202201</t>
  </si>
  <si>
    <t>572243111</t>
  </si>
  <si>
    <t>573231111</t>
  </si>
  <si>
    <t>938909311</t>
  </si>
  <si>
    <r>
      <rPr>
        <b/>
        <sz val="10"/>
        <color indexed="8"/>
        <rFont val="Arial"/>
        <family val="2"/>
        <charset val="238"/>
      </rPr>
      <t>Odstranění podkladu pl přes 50 do 200 m2 živičných tl 250 mm</t>
    </r>
    <r>
      <rPr>
        <sz val="10"/>
        <color indexed="8"/>
        <rFont val="Arial"/>
      </rPr>
      <t xml:space="preserve">
Odstranění podkladů nebo krytů s přemístěním hmot na skládku na vzdálenost do 20 m nebo s naložením na dopravní prostředek v ploše jednotlivě přes 50 m2 do 200 m2 živičných, o tl. vrstvy přes 200 do 250 mm
Lokální sanace</t>
    </r>
  </si>
  <si>
    <r>
      <rPr>
        <b/>
        <sz val="10"/>
        <color indexed="8"/>
        <rFont val="Arial"/>
        <family val="2"/>
        <charset val="238"/>
      </rPr>
      <t>Rozrytí krytu z kameniva bez zhutnění s živičným pojivem</t>
    </r>
    <r>
      <rPr>
        <sz val="10"/>
        <color indexed="8"/>
        <rFont val="Arial"/>
      </rPr>
      <t xml:space="preserve">
Rozrytí vrstvy krytu nebo podkladu z kameniva bez zhutnění, bez vyrovnání rozrytého materiálu, pro jakékoliv tloušťky se živičným pojivem
Lokální sanace</t>
    </r>
  </si>
  <si>
    <r>
      <rPr>
        <b/>
        <sz val="10"/>
        <color indexed="8"/>
        <rFont val="Arial"/>
        <family val="2"/>
        <charset val="238"/>
      </rPr>
      <t>Frézování živičného krytu tl 100 mm pruh š 1 m pl do 1000 m2 s překážkami v trase</t>
    </r>
    <r>
      <rPr>
        <sz val="10"/>
        <color indexed="8"/>
        <rFont val="Arial"/>
      </rPr>
      <t xml:space="preserve">
Frézování živičného podkladu nebo krytu s naložením na dopravní prostředek plochy přes 500 do 1 000 m2 s překážkami v trase pruhu šířky do 1 m, tloušťky vrstvy 100 mm
Odstranění stávající živice v místech hlavní vjezdu do areálu</t>
    </r>
  </si>
  <si>
    <r>
      <rPr>
        <b/>
        <sz val="10"/>
        <color indexed="8"/>
        <rFont val="Arial"/>
        <family val="2"/>
        <charset val="238"/>
      </rPr>
      <t>Odkopávky a prokopávky nezapažené pro silnice objemu do 100 m3 v hornině tř. 3</t>
    </r>
    <r>
      <rPr>
        <sz val="10"/>
        <color indexed="8"/>
        <rFont val="Arial"/>
      </rPr>
      <t xml:space="preserve">
Odkopávky a prokopávky nezapažené pro silnice prostředek v hornině tř. 3 do 100 m3
Lokální sanace neúnosných míst na dvoře + odstranění zeminy okolo provozní budovy</t>
    </r>
  </si>
  <si>
    <r>
      <rPr>
        <b/>
        <sz val="10"/>
        <color indexed="8"/>
        <rFont val="Arial"/>
        <family val="2"/>
        <charset val="238"/>
      </rPr>
      <t>Vodorovné přemístění do 10000 m výkopku/sypaniny z horniny tř. 1 až 4</t>
    </r>
    <r>
      <rPr>
        <sz val="10"/>
        <color indexed="8"/>
        <rFont val="Arial"/>
      </rPr>
      <t xml:space="preserve">
Vodorovné přemístění výkopku nebo sypaniny po suchu na obvyklém dopravním prostředku, bez naložení výkopku, avšak se složením bez rozhrnutí z horniny tř. 1 až 4 na vzdálenost přes 9 000 do 10 000 m
Převoz zemny pro lokální sanace na skládku Kučerky, CM Chotěboř, vzd. 22km</t>
    </r>
  </si>
  <si>
    <r>
      <rPr>
        <b/>
        <sz val="10"/>
        <color indexed="8"/>
        <rFont val="Arial"/>
        <family val="2"/>
        <charset val="238"/>
      </rPr>
      <t>Příplatek k vodorovnému přemístění výkopku/sypaniny z horniny tř. 1 až 4 ZKD 1000 m přes 10000 m</t>
    </r>
    <r>
      <rPr>
        <sz val="10"/>
        <color indexed="8"/>
        <rFont val="Arial"/>
      </rPr>
      <t xml:space="preserve">
Vodorovné přemístění výkopku nebo sypaniny po suchu na obvyklém dopravním prostředku, bez naložení výkopku, avšak se složením bez rozhrnutí z horniny tř. 1 až 4 na vzdálenost. Příplatek k ceně za každých dalších i započatých 1 000 m
Převoz výkopku (lokální sanace) na skládku Kučerky, CM Chotěboř, vzd. 22km. tj. 12x47,47m3</t>
    </r>
  </si>
  <si>
    <r>
      <rPr>
        <b/>
        <sz val="10"/>
        <color indexed="8"/>
        <rFont val="Arial"/>
        <family val="2"/>
        <charset val="238"/>
      </rPr>
      <t>Poplatek za uložení odpadu ze sypaniny na skládce (skládkovné)</t>
    </r>
    <r>
      <rPr>
        <sz val="10"/>
        <color indexed="8"/>
        <rFont val="Arial"/>
      </rPr>
      <t xml:space="preserve">
Uložení sypaniny poplatek za uložení sypaniny na skládce (skládkovné)
Uložení PM a zeminy (lokální sanace) na skládku Kučerky - úprava skládky do požadovaných figur</t>
    </r>
  </si>
  <si>
    <r>
      <rPr>
        <b/>
        <sz val="10"/>
        <color indexed="8"/>
        <rFont val="Arial"/>
        <family val="2"/>
        <charset val="238"/>
      </rPr>
      <t>Úprava pláně v zářezech se zhutněním</t>
    </r>
    <r>
      <rPr>
        <sz val="10"/>
        <color indexed="8"/>
        <rFont val="Arial"/>
      </rPr>
      <t xml:space="preserve">
Úprava pláně na stavbách silnic v zářezech mimo skalních se zhutněním
Úprava zemní pláně v místech lokální sanace, podélný a příčný sklon, vč. hutnění</t>
    </r>
  </si>
  <si>
    <r>
      <rPr>
        <b/>
        <sz val="10"/>
        <color indexed="8"/>
        <rFont val="Arial"/>
        <family val="2"/>
        <charset val="238"/>
      </rPr>
      <t>Provizorní vyspravení neupravených výtluků asfaltovým betonem ACO (AB)</t>
    </r>
    <r>
      <rPr>
        <sz val="10"/>
        <color indexed="8"/>
        <rFont val="Arial"/>
      </rPr>
      <t xml:space="preserve">
Provizorní vyspravení neupravených výtluků s očištěním, zaplněním směsí a se zhutněním asfaltovým betonem
Lokální výsprava výtluk</t>
    </r>
  </si>
  <si>
    <r>
      <rPr>
        <b/>
        <sz val="10"/>
        <color indexed="8"/>
        <rFont val="Arial"/>
        <family val="2"/>
        <charset val="238"/>
      </rPr>
      <t>Postřik živičný spojovací ze silniční emulze v množství do 0,7 kg/m2</t>
    </r>
    <r>
      <rPr>
        <sz val="10"/>
        <color indexed="8"/>
        <rFont val="Arial"/>
      </rPr>
      <t xml:space="preserve">
Postřik živičný spojovací bez posypu kamenivem ze silniční emulze, v množství od 0,50 do 0,80 kg/m2
Spojovací mezistřik z asf. emulze</t>
    </r>
  </si>
  <si>
    <r>
      <rPr>
        <b/>
        <sz val="10"/>
        <color indexed="8"/>
        <rFont val="Arial"/>
        <family val="2"/>
        <charset val="238"/>
      </rPr>
      <t>Čištění vozovek metením strojně podkladu nebo krytu betonového nebo živičného</t>
    </r>
    <r>
      <rPr>
        <sz val="10"/>
        <color indexed="8"/>
        <rFont val="Arial"/>
      </rPr>
      <t xml:space="preserve">
Čištění vozovek metením bláta, prachu nebo hlinitého nánosu s odklizením na hromady na vzdálenost do 20 m nebo naložením na dopravní prostředek strojně povrchu podkladu nebo krytu betonového nebo živičného
Strojní metení se samosběrem - zametení dvora před aplikací spojovací postřiku</t>
    </r>
  </si>
  <si>
    <r>
      <rPr>
        <b/>
        <sz val="10"/>
        <color indexed="8"/>
        <rFont val="Arial"/>
        <family val="2"/>
        <charset val="238"/>
      </rPr>
      <t>Řezání stávajícího živičného krytu hl do 100 mm</t>
    </r>
    <r>
      <rPr>
        <sz val="10"/>
        <color indexed="8"/>
        <rFont val="Arial"/>
      </rPr>
      <t xml:space="preserve">
Řezání stávajícího živičného krytu nebo podkladu hloubky přes 50 do 100 mm
Lokální sanace</t>
    </r>
  </si>
  <si>
    <r>
      <rPr>
        <b/>
        <sz val="10"/>
        <color indexed="8"/>
        <rFont val="Arial"/>
        <family val="2"/>
        <charset val="238"/>
      </rPr>
      <t>Přesun hmot pro pozemní komunikace s krytem z kamene, monolitickým betonovým nebo živičným</t>
    </r>
    <r>
      <rPr>
        <sz val="10"/>
        <color indexed="8"/>
        <rFont val="Arial"/>
      </rPr>
      <t xml:space="preserve">
Přesun hmot pro komunikace s krytem z kameniva, monolitickým betonovým nebo živičným dopravní vzdálenost do 200 m jakékoliv délky objektu</t>
    </r>
  </si>
  <si>
    <t>SO03 - Nakládací rampa a solankové hospodářství</t>
  </si>
  <si>
    <t>132201101</t>
  </si>
  <si>
    <t>1375661500</t>
  </si>
  <si>
    <t>1375661501</t>
  </si>
  <si>
    <t>272322611</t>
  </si>
  <si>
    <t>272351215</t>
  </si>
  <si>
    <t>272351216</t>
  </si>
  <si>
    <t>272362021</t>
  </si>
  <si>
    <t>274322611</t>
  </si>
  <si>
    <t>274361821</t>
  </si>
  <si>
    <t>767995113</t>
  </si>
  <si>
    <t>919000001</t>
  </si>
  <si>
    <t>919000002</t>
  </si>
  <si>
    <r>
      <rPr>
        <b/>
        <sz val="10"/>
        <color indexed="8"/>
        <rFont val="Arial"/>
        <family val="2"/>
        <charset val="238"/>
      </rPr>
      <t>Hloubení rýh š do 600 mm v hornině tř. 3 objemu do 100 m3</t>
    </r>
    <r>
      <rPr>
        <sz val="10"/>
        <color indexed="8"/>
        <rFont val="Arial"/>
      </rPr>
      <t xml:space="preserve">
Hloubení zapažených i nezapažených rýh šířky do 600 mm s urovnáním dna do předepsaného profilu a spádu v hornině tř. 3 do 100 m3
Rýhy pro základy nádrže na solanku</t>
    </r>
  </si>
  <si>
    <r>
      <rPr>
        <b/>
        <i/>
        <sz val="10"/>
        <color rgb="FF00B0F0"/>
        <rFont val="Arial"/>
        <family val="2"/>
        <charset val="238"/>
      </rPr>
      <t>Pásovina narezová 60x6mm</t>
    </r>
    <r>
      <rPr>
        <sz val="10"/>
        <color indexed="8"/>
        <rFont val="Arial"/>
      </rPr>
      <t xml:space="preserve">
Pásovina pro ukotnení nádrže na solankun vč. podkladní gumy 60x10mm</t>
    </r>
  </si>
  <si>
    <r>
      <rPr>
        <b/>
        <i/>
        <sz val="10"/>
        <color rgb="FF00B0F0"/>
        <rFont val="Arial"/>
        <family val="2"/>
        <charset val="238"/>
      </rPr>
      <t>Schůdky nerezové</t>
    </r>
    <r>
      <rPr>
        <sz val="10"/>
        <color indexed="8"/>
        <rFont val="Arial"/>
      </rPr>
      <t xml:space="preserve">
Schůdky nerezové - k otvoru do nádrže na solanku</t>
    </r>
  </si>
  <si>
    <r>
      <rPr>
        <b/>
        <sz val="10"/>
        <color indexed="8"/>
        <rFont val="Arial"/>
        <family val="2"/>
        <charset val="238"/>
      </rPr>
      <t>Vodorovné přemístění do 10000 m výkopku/sypaniny z horniny tř. 1 až 4</t>
    </r>
    <r>
      <rPr>
        <sz val="10"/>
        <color indexed="8"/>
        <rFont val="Arial"/>
      </rPr>
      <t xml:space="preserve">
Vodorovné přemístění výkopku nebo sypaniny po suchu na obvyklém dopravním prostředku, bez naložení výkopku, avšak se složením bez rozhrnutí z horniny tř. 1 až 4 na vzdálenost přes 9 000 do 10 000 m
Převoz zemny (rýhy pro nádrž na solanku) na skládku Kučerky, CM Chotěboř, vzd. 22km</t>
    </r>
  </si>
  <si>
    <r>
      <rPr>
        <b/>
        <sz val="10"/>
        <color indexed="8"/>
        <rFont val="Arial"/>
        <family val="2"/>
        <charset val="238"/>
      </rPr>
      <t>Příplatek k vodorovnému přemístění výkopku/sypaniny z horniny tř. 1 až 4 ZKD 1000 m přes 10000 m</t>
    </r>
    <r>
      <rPr>
        <sz val="10"/>
        <color indexed="8"/>
        <rFont val="Arial"/>
      </rPr>
      <t xml:space="preserve">
Vodorovné přemístění výkopku nebo sypaniny po suchu na obvyklém dopravním prostředku, bez naložení výkopku, avšak se složením bez rozhrnutí z horniny tř. 1 až 4 na vzdálenost. Příplatek k ceně za každých dalších i započatých 1 000 m
Převoz výkopku (rýhy pro nádrž na solanku) na skládku Kučerky, CM Chotěboř, vzd. 22km. tj. 12x1,83m3</t>
    </r>
  </si>
  <si>
    <r>
      <rPr>
        <b/>
        <sz val="10"/>
        <color indexed="8"/>
        <rFont val="Arial"/>
        <family val="2"/>
        <charset val="238"/>
      </rPr>
      <t>Nakládání výkopku z hornin tř. 1 až 4 do 100 m3</t>
    </r>
    <r>
      <rPr>
        <sz val="10"/>
        <color indexed="8"/>
        <rFont val="Arial"/>
      </rPr>
      <t xml:space="preserve">
Nakládání, skládání a překládání neulehlého výkopku nebo sypaniny nakládání, množství do 100 m3, z hornin tř. 1 až 4
Nakládání výkopku na dopravní prostředky</t>
    </r>
  </si>
  <si>
    <r>
      <rPr>
        <b/>
        <sz val="10"/>
        <color indexed="8"/>
        <rFont val="Arial"/>
        <family val="2"/>
        <charset val="238"/>
      </rPr>
      <t>Poplatek za uložení odpadu ze sypaniny na skládce (skládkovné)</t>
    </r>
    <r>
      <rPr>
        <sz val="10"/>
        <color indexed="8"/>
        <rFont val="Arial"/>
      </rPr>
      <t xml:space="preserve">
Uložení sypaniny poplatek za uložení sypaniny na skládce (skládkovné)
Uložení PM a zeminy (rýhy pro nádrž na solanku) na skládku Kučerky - úprava skládky do požadovaných figur</t>
    </r>
  </si>
  <si>
    <r>
      <rPr>
        <b/>
        <sz val="10"/>
        <color indexed="8"/>
        <rFont val="Arial"/>
        <family val="2"/>
        <charset val="238"/>
      </rPr>
      <t>Úprava pláně v zářezech se zhutněním</t>
    </r>
    <r>
      <rPr>
        <sz val="10"/>
        <color indexed="8"/>
        <rFont val="Arial"/>
      </rPr>
      <t xml:space="preserve">
Úprava pláně na stavbách silnic v zářezech mimo skalních se zhutněním
Začištění a úprava základové spáry</t>
    </r>
  </si>
  <si>
    <r>
      <rPr>
        <b/>
        <sz val="10"/>
        <color indexed="8"/>
        <rFont val="Arial"/>
        <family val="2"/>
        <charset val="238"/>
      </rPr>
      <t>Základové klenby ze ŽB se zvýšenými nároky na prostředí tř. C 30/37</t>
    </r>
    <r>
      <rPr>
        <sz val="10"/>
        <color indexed="8"/>
        <rFont val="Arial"/>
      </rPr>
      <t xml:space="preserve">
Základy z betonu železového (bez výztuže) klenby z betonu se zvýšenými nároky na prostředí tř. C 30/37
Beton podstavců pro nádrž na solanku, C30/37 - XF4 - cl 0,2 - Dmax=16 - S3</t>
    </r>
  </si>
  <si>
    <r>
      <rPr>
        <b/>
        <sz val="10"/>
        <color indexed="8"/>
        <rFont val="Arial"/>
        <family val="2"/>
        <charset val="238"/>
      </rPr>
      <t>Zřízení bednění stěn základových kleneb</t>
    </r>
    <r>
      <rPr>
        <sz val="10"/>
        <color indexed="8"/>
        <rFont val="Arial"/>
      </rPr>
      <t xml:space="preserve">
Bednění základových stěn kleneb svislé nebo šikmé (odkloněné), půdorysně přímé nebo zalomené ve volných nebo zapažených jámách, rýhách, šachtách, včetně případných vzpěr, zřízení
Zřízení bednění základu pro nádrž na solanku</t>
    </r>
  </si>
  <si>
    <r>
      <rPr>
        <b/>
        <sz val="10"/>
        <color indexed="8"/>
        <rFont val="Arial"/>
        <family val="2"/>
        <charset val="238"/>
      </rPr>
      <t>Odstranění bednění stěn základových kleneb</t>
    </r>
    <r>
      <rPr>
        <sz val="10"/>
        <color indexed="8"/>
        <rFont val="Arial"/>
      </rPr>
      <t xml:space="preserve">
Bednění základových stěn kleneb svislé nebo šikmé (odkloněné), půdorysně přímé nebo zalomené ve volných nebo zapažených jámách, rýhách, šachtách, včetně případných vzpěr odstranění
Odstranění bednění základu pro nádrž na solanku</t>
    </r>
  </si>
  <si>
    <r>
      <rPr>
        <b/>
        <sz val="10"/>
        <color indexed="8"/>
        <rFont val="Arial"/>
        <family val="2"/>
        <charset val="238"/>
      </rPr>
      <t>Výztuž základových kleneb svařovanými sítěmi Kari</t>
    </r>
    <r>
      <rPr>
        <sz val="10"/>
        <color indexed="8"/>
        <rFont val="Arial"/>
      </rPr>
      <t xml:space="preserve">
Výztuž základů kleneb ze svařovaných sítí z drátů typu KARI
Výztuž J8/100/100</t>
    </r>
  </si>
  <si>
    <r>
      <rPr>
        <b/>
        <sz val="10"/>
        <color indexed="8"/>
        <rFont val="Arial"/>
        <family val="2"/>
        <charset val="238"/>
      </rPr>
      <t>Základové pasy ze ŽB se zvýšenými nároky na prostředí tř. C 30/37</t>
    </r>
    <r>
      <rPr>
        <sz val="10"/>
        <color indexed="8"/>
        <rFont val="Arial"/>
      </rPr>
      <t xml:space="preserve">
Základy z betonu železového (bez výztuže) pasyz betonu se zvýšenými nároky na prostředí tř. C 30/37
Beton základových pasů C30/37-XF4-cl 0,2 - Dmax=22 - S3</t>
    </r>
  </si>
  <si>
    <r>
      <rPr>
        <b/>
        <sz val="10"/>
        <color indexed="8"/>
        <rFont val="Arial"/>
        <family val="2"/>
        <charset val="238"/>
      </rPr>
      <t>Výztuž základových pásů betonářskou ocelí 10 505 (R)</t>
    </r>
    <r>
      <rPr>
        <sz val="10"/>
        <color indexed="8"/>
        <rFont val="Arial"/>
      </rPr>
      <t xml:space="preserve">
Výztuž základů pasů z betonářské oceli 10 505 (R) nebo BSt 500
Předpoklad cca </t>
    </r>
  </si>
  <si>
    <r>
      <rPr>
        <b/>
        <sz val="10"/>
        <color indexed="8"/>
        <rFont val="Arial"/>
        <family val="2"/>
        <charset val="238"/>
      </rPr>
      <t>Montáž atypických zámečnických konstrukcí hmotnosti do 20 kg</t>
    </r>
    <r>
      <rPr>
        <sz val="10"/>
        <color indexed="8"/>
        <rFont val="Arial"/>
      </rPr>
      <t xml:space="preserve">
Montáž ostatních atypických zámečnických konstrukcí hmotnosti přes 10 do 20 kg
Osazení nerezových schůdků k náhlédnutí do revizního orvoru nádrže na solanku</t>
    </r>
  </si>
  <si>
    <r>
      <rPr>
        <b/>
        <sz val="10"/>
        <color indexed="8"/>
        <rFont val="Arial"/>
        <family val="2"/>
        <charset val="238"/>
      </rPr>
      <t>Montáž atypických zámečnických konstrukcí hmotnosti do 20 kg</t>
    </r>
    <r>
      <rPr>
        <sz val="10"/>
        <color indexed="8"/>
        <rFont val="Arial"/>
      </rPr>
      <t xml:space="preserve">
Montáž ostatních atypických zámečnických konstrukcí hmotnosti přes 10 do 20 kg
Osazení kotevní pásoviny přes nádrž solanky z nerez pásoviny 60x6mm, 4ks, zakotveno do bet. základu</t>
    </r>
  </si>
  <si>
    <r>
      <rPr>
        <b/>
        <sz val="10"/>
        <color indexed="8"/>
        <rFont val="Arial"/>
        <family val="2"/>
        <charset val="238"/>
      </rPr>
      <t>Demontáž a zpětná montáž nakládací rampy</t>
    </r>
    <r>
      <rPr>
        <sz val="10"/>
        <color indexed="8"/>
        <rFont val="Arial"/>
      </rPr>
      <t xml:space="preserve">
Nakládací rampa - bet. panely, krajníky, patníky, ŠD 0/8</t>
    </r>
  </si>
  <si>
    <r>
      <rPr>
        <b/>
        <sz val="10"/>
        <color indexed="8"/>
        <rFont val="Arial"/>
        <family val="2"/>
        <charset val="238"/>
      </rPr>
      <t>Demontáž a zpětná montáž nádrže na solanku</t>
    </r>
    <r>
      <rPr>
        <sz val="10"/>
        <color indexed="8"/>
        <rFont val="Arial"/>
        <family val="2"/>
        <charset val="238"/>
      </rPr>
      <t xml:space="preserve">
Demontáž nádrže na solanku a její zpětné osazení na betonový základ vč. připojení potrubí na čerpadlo</t>
    </r>
  </si>
  <si>
    <r>
      <rPr>
        <b/>
        <sz val="10"/>
        <color indexed="8"/>
        <rFont val="Arial"/>
        <family val="2"/>
        <charset val="238"/>
      </rPr>
      <t>Asfaltový beton vrstva obrusná ACO 11 (ABS) tř. I tl 60 mm š do 3 m z nemodifikovaného asfaltu</t>
    </r>
    <r>
      <rPr>
        <sz val="10"/>
        <color indexed="8"/>
        <rFont val="Arial"/>
      </rPr>
      <t xml:space="preserve">
Asfaltový beton vrstva obrusná ACO 11 (ABS) s rozprostřením a se zhutněním z nemodifikovaného asfaltu v pruhu šířky do 3 m tř. I, po zhutnění tl. 60 mm
Nová obrusná vrstva živice - dvůr</t>
    </r>
  </si>
  <si>
    <t>SO03</t>
  </si>
  <si>
    <t>SO00</t>
  </si>
  <si>
    <t>stř. Přibyslav, Malinského 281, 582 22 Přibyslav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</si>
</sst>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##\ ###\ ##0.000"/>
    <numFmt numFmtId="165" formatCode="###\ ###\ ##0.00"/>
    <numFmt numFmtId="166" formatCode="#,##0.00&quot; Kč&quot;;\-#,##0.00&quot; Kč&quot;"/>
    <numFmt numFmtId="167" formatCode="#,##0.00;\-#,###,##0.00;&quot;&quot;"/>
    <numFmt numFmtId="168" formatCode="0&quot; %&quot;"/>
    <numFmt numFmtId="169" formatCode="#,##0.00&quot; Kč&quot;;\-#,##0.00&quot; Kč&quot;;&quot;&quot;"/>
    <numFmt numFmtId="170" formatCode="#,##0&quot; Kč&quot;;\-#,##0&quot; Kč&quot;"/>
    <numFmt numFmtId="171" formatCode="#,##0.00;;&quot;&quot;"/>
    <numFmt numFmtId="172" formatCode="#,##0\ [$Kč-405];[Red]\-#,##0\ [$Kč-405]"/>
    <numFmt numFmtId="173" formatCode="#,##0.000"/>
    <numFmt numFmtId="174" formatCode="###\ ###\ ###\ ##0.000"/>
    <numFmt numFmtId="175" formatCode="###\ ###\ ###\ ##0.00"/>
  </numFmts>
  <fonts count="26" x14ac:knownFonts="1">
    <font>
      <sz val="10"/>
      <color indexed="8"/>
      <name val="Arial"/>
    </font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i/>
      <sz val="14"/>
      <color rgb="FF00000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</font>
    <font>
      <b/>
      <sz val="10"/>
      <name val="Arial"/>
    </font>
    <font>
      <i/>
      <sz val="10"/>
      <name val="Arial"/>
      <family val="2"/>
      <charset val="238"/>
    </font>
    <font>
      <b/>
      <i/>
      <sz val="10"/>
      <color rgb="FF00B0F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18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rgb="FFFFC7CE"/>
      </patternFill>
    </fill>
  </fills>
  <borders count="4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21" fillId="0" borderId="0">
      <alignment vertical="center"/>
    </xf>
    <xf numFmtId="0" fontId="20" fillId="7" borderId="0" applyNumberFormat="0" applyBorder="0" applyAlignment="0" applyProtection="0"/>
    <xf numFmtId="0" fontId="22" fillId="0" borderId="0"/>
  </cellStyleXfs>
  <cellXfs count="18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/>
    <xf numFmtId="165" fontId="3" fillId="0" borderId="0" xfId="0" applyNumberFormat="1" applyFont="1" applyFill="1" applyBorder="1" applyAlignment="1" applyProtection="1">
      <alignment vertical="center"/>
      <protection locked="0"/>
    </xf>
    <xf numFmtId="165" fontId="3" fillId="0" borderId="5" xfId="0" applyNumberFormat="1" applyFont="1" applyFill="1" applyBorder="1" applyAlignment="1" applyProtection="1">
      <alignment horizontal="center" vertical="center"/>
      <protection locked="0"/>
    </xf>
    <xf numFmtId="165" fontId="3" fillId="0" borderId="5" xfId="0" applyNumberFormat="1" applyFont="1" applyFill="1" applyBorder="1" applyAlignment="1" applyProtection="1">
      <alignment horizontal="center" vertical="center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165" fontId="3" fillId="0" borderId="8" xfId="0" applyNumberFormat="1" applyFont="1" applyFill="1" applyBorder="1" applyAlignment="1" applyProtection="1">
      <alignment horizontal="center" vertical="center"/>
      <protection locked="0"/>
    </xf>
    <xf numFmtId="165" fontId="3" fillId="0" borderId="8" xfId="0" applyNumberFormat="1" applyFont="1" applyFill="1" applyBorder="1" applyAlignment="1" applyProtection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vertical="center"/>
    </xf>
    <xf numFmtId="4" fontId="3" fillId="0" borderId="0" xfId="0" applyNumberFormat="1" applyFont="1" applyAlignment="1">
      <alignment vertical="center"/>
    </xf>
    <xf numFmtId="0" fontId="7" fillId="4" borderId="0" xfId="0" applyFont="1" applyFill="1" applyBorder="1" applyAlignment="1">
      <alignment shrinkToFit="1"/>
    </xf>
    <xf numFmtId="0" fontId="8" fillId="4" borderId="12" xfId="0" applyFont="1" applyFill="1" applyBorder="1" applyAlignment="1">
      <alignment horizontal="center" vertical="center" shrinkToFit="1"/>
    </xf>
    <xf numFmtId="0" fontId="8" fillId="4" borderId="0" xfId="0" applyFont="1" applyFill="1" applyBorder="1" applyAlignment="1">
      <alignment horizontal="center" vertical="center" shrinkToFit="1"/>
    </xf>
    <xf numFmtId="0" fontId="7" fillId="0" borderId="0" xfId="0" applyFont="1" applyBorder="1" applyAlignment="1">
      <alignment shrinkToFit="1"/>
    </xf>
    <xf numFmtId="0" fontId="7" fillId="4" borderId="13" xfId="0" applyFont="1" applyFill="1" applyBorder="1" applyAlignment="1">
      <alignment shrinkToFit="1"/>
    </xf>
    <xf numFmtId="0" fontId="8" fillId="4" borderId="14" xfId="0" applyFont="1" applyFill="1" applyBorder="1" applyAlignment="1">
      <alignment horizontal="center" vertical="center" shrinkToFit="1"/>
    </xf>
    <xf numFmtId="0" fontId="9" fillId="5" borderId="15" xfId="0" applyFont="1" applyFill="1" applyBorder="1" applyAlignment="1">
      <alignment horizontal="left" vertical="center" shrinkToFit="1"/>
    </xf>
    <xf numFmtId="0" fontId="9" fillId="5" borderId="15" xfId="0" applyFont="1" applyFill="1" applyBorder="1" applyAlignment="1">
      <alignment horizontal="center" vertical="center" shrinkToFit="1"/>
    </xf>
    <xf numFmtId="0" fontId="11" fillId="4" borderId="14" xfId="0" applyFont="1" applyFill="1" applyBorder="1" applyAlignment="1">
      <alignment horizontal="left" vertical="center" shrinkToFit="1"/>
    </xf>
    <xf numFmtId="0" fontId="7" fillId="4" borderId="16" xfId="0" applyFont="1" applyFill="1" applyBorder="1" applyAlignment="1">
      <alignment shrinkToFit="1"/>
    </xf>
    <xf numFmtId="0" fontId="7" fillId="4" borderId="14" xfId="0" applyFont="1" applyFill="1" applyBorder="1" applyAlignment="1">
      <alignment shrinkToFit="1"/>
    </xf>
    <xf numFmtId="0" fontId="7" fillId="4" borderId="5" xfId="0" applyFont="1" applyFill="1" applyBorder="1" applyAlignment="1">
      <alignment shrinkToFit="1"/>
    </xf>
    <xf numFmtId="0" fontId="11" fillId="6" borderId="1" xfId="0" applyFont="1" applyFill="1" applyBorder="1" applyAlignment="1">
      <alignment horizontal="center" vertical="center" shrinkToFit="1"/>
    </xf>
    <xf numFmtId="0" fontId="11" fillId="6" borderId="2" xfId="0" applyFont="1" applyFill="1" applyBorder="1" applyAlignment="1">
      <alignment horizontal="center" shrinkToFit="1"/>
    </xf>
    <xf numFmtId="166" fontId="11" fillId="6" borderId="2" xfId="0" applyNumberFormat="1" applyFont="1" applyFill="1" applyBorder="1" applyAlignment="1">
      <alignment horizontal="center" shrinkToFit="1"/>
    </xf>
    <xf numFmtId="166" fontId="11" fillId="6" borderId="3" xfId="0" applyNumberFormat="1" applyFont="1" applyFill="1" applyBorder="1" applyAlignment="1">
      <alignment horizontal="center" shrinkToFit="1"/>
    </xf>
    <xf numFmtId="0" fontId="11" fillId="6" borderId="19" xfId="0" applyFont="1" applyFill="1" applyBorder="1" applyAlignment="1">
      <alignment horizontal="center" shrinkToFit="1"/>
    </xf>
    <xf numFmtId="4" fontId="11" fillId="6" borderId="20" xfId="0" applyNumberFormat="1" applyFont="1" applyFill="1" applyBorder="1" applyAlignment="1">
      <alignment shrinkToFit="1"/>
    </xf>
    <xf numFmtId="0" fontId="11" fillId="6" borderId="2" xfId="0" applyFont="1" applyFill="1" applyBorder="1" applyAlignment="1">
      <alignment horizontal="center" vertical="center" shrinkToFit="1"/>
    </xf>
    <xf numFmtId="167" fontId="7" fillId="4" borderId="5" xfId="0" applyNumberFormat="1" applyFont="1" applyFill="1" applyBorder="1" applyAlignment="1">
      <alignment shrinkToFit="1"/>
    </xf>
    <xf numFmtId="167" fontId="7" fillId="4" borderId="21" xfId="0" applyNumberFormat="1" applyFont="1" applyFill="1" applyBorder="1" applyAlignment="1">
      <alignment shrinkToFit="1"/>
    </xf>
    <xf numFmtId="4" fontId="7" fillId="4" borderId="11" xfId="0" applyNumberFormat="1" applyFont="1" applyFill="1" applyBorder="1" applyAlignment="1">
      <alignment shrinkToFit="1"/>
    </xf>
    <xf numFmtId="168" fontId="7" fillId="4" borderId="11" xfId="0" applyNumberFormat="1" applyFont="1" applyFill="1" applyBorder="1" applyAlignment="1">
      <alignment shrinkToFit="1"/>
    </xf>
    <xf numFmtId="4" fontId="7" fillId="4" borderId="5" xfId="0" applyNumberFormat="1" applyFont="1" applyFill="1" applyBorder="1" applyAlignment="1">
      <alignment shrinkToFit="1"/>
    </xf>
    <xf numFmtId="168" fontId="7" fillId="4" borderId="21" xfId="0" applyNumberFormat="1" applyFont="1" applyFill="1" applyBorder="1" applyAlignment="1">
      <alignment shrinkToFit="1"/>
    </xf>
    <xf numFmtId="168" fontId="7" fillId="4" borderId="5" xfId="0" applyNumberFormat="1" applyFont="1" applyFill="1" applyBorder="1" applyAlignment="1">
      <alignment shrinkToFit="1"/>
    </xf>
    <xf numFmtId="0" fontId="3" fillId="4" borderId="14" xfId="0" applyFont="1" applyFill="1" applyBorder="1" applyAlignment="1">
      <alignment shrinkToFit="1"/>
    </xf>
    <xf numFmtId="14" fontId="7" fillId="4" borderId="0" xfId="0" applyNumberFormat="1" applyFont="1" applyFill="1" applyBorder="1" applyAlignment="1">
      <alignment shrinkToFit="1"/>
    </xf>
    <xf numFmtId="0" fontId="11" fillId="6" borderId="1" xfId="0" applyFont="1" applyFill="1" applyBorder="1" applyAlignment="1">
      <alignment horizontal="center" shrinkToFit="1"/>
    </xf>
    <xf numFmtId="167" fontId="11" fillId="6" borderId="2" xfId="0" applyNumberFormat="1" applyFont="1" applyFill="1" applyBorder="1" applyAlignment="1">
      <alignment shrinkToFit="1"/>
    </xf>
    <xf numFmtId="167" fontId="11" fillId="6" borderId="3" xfId="0" applyNumberFormat="1" applyFont="1" applyFill="1" applyBorder="1" applyAlignment="1">
      <alignment shrinkToFit="1"/>
    </xf>
    <xf numFmtId="0" fontId="7" fillId="4" borderId="12" xfId="0" applyFont="1" applyFill="1" applyBorder="1" applyAlignment="1">
      <alignment shrinkToFit="1"/>
    </xf>
    <xf numFmtId="0" fontId="7" fillId="4" borderId="14" xfId="0" applyFont="1" applyFill="1" applyBorder="1" applyAlignment="1">
      <alignment horizontal="left" shrinkToFit="1"/>
    </xf>
    <xf numFmtId="0" fontId="11" fillId="6" borderId="5" xfId="0" applyFont="1" applyFill="1" applyBorder="1" applyAlignment="1">
      <alignment horizontal="center" shrinkToFit="1"/>
    </xf>
    <xf numFmtId="168" fontId="11" fillId="6" borderId="2" xfId="0" applyNumberFormat="1" applyFont="1" applyFill="1" applyBorder="1" applyAlignment="1">
      <alignment horizontal="center" shrinkToFit="1"/>
    </xf>
    <xf numFmtId="0" fontId="11" fillId="4" borderId="5" xfId="0" applyFont="1" applyFill="1" applyBorder="1" applyAlignment="1">
      <alignment shrinkToFit="1"/>
    </xf>
    <xf numFmtId="0" fontId="11" fillId="6" borderId="30" xfId="0" applyFont="1" applyFill="1" applyBorder="1" applyAlignment="1">
      <alignment horizontal="center" shrinkToFit="1"/>
    </xf>
    <xf numFmtId="4" fontId="7" fillId="4" borderId="21" xfId="0" applyNumberFormat="1" applyFont="1" applyFill="1" applyBorder="1" applyAlignment="1">
      <alignment shrinkToFit="1"/>
    </xf>
    <xf numFmtId="0" fontId="7" fillId="0" borderId="0" xfId="0" applyFont="1" applyFill="1" applyBorder="1" applyAlignment="1">
      <alignment shrinkToFit="1"/>
    </xf>
    <xf numFmtId="3" fontId="3" fillId="0" borderId="0" xfId="0" applyNumberFormat="1" applyFont="1" applyAlignment="1">
      <alignment vertical="center"/>
    </xf>
    <xf numFmtId="0" fontId="15" fillId="2" borderId="38" xfId="0" applyNumberFormat="1" applyFont="1" applyFill="1" applyBorder="1" applyAlignment="1" applyProtection="1">
      <alignment horizontal="left" vertical="center"/>
    </xf>
    <xf numFmtId="0" fontId="14" fillId="2" borderId="38" xfId="0" applyNumberFormat="1" applyFont="1" applyFill="1" applyBorder="1" applyAlignment="1" applyProtection="1">
      <alignment horizontal="center" vertical="center"/>
    </xf>
    <xf numFmtId="165" fontId="14" fillId="2" borderId="38" xfId="0" applyNumberFormat="1" applyFont="1" applyFill="1" applyBorder="1" applyAlignment="1" applyProtection="1">
      <alignment horizontal="center" vertical="center"/>
      <protection locked="0"/>
    </xf>
    <xf numFmtId="165" fontId="16" fillId="2" borderId="38" xfId="0" applyNumberFormat="1" applyFont="1" applyFill="1" applyBorder="1" applyAlignment="1" applyProtection="1">
      <alignment horizontal="center" vertical="center"/>
    </xf>
    <xf numFmtId="4" fontId="14" fillId="0" borderId="5" xfId="0" applyNumberFormat="1" applyFont="1" applyBorder="1" applyAlignment="1">
      <alignment vertical="center"/>
    </xf>
    <xf numFmtId="4" fontId="14" fillId="0" borderId="6" xfId="0" applyNumberFormat="1" applyFont="1" applyBorder="1" applyAlignment="1">
      <alignment vertical="center"/>
    </xf>
    <xf numFmtId="0" fontId="17" fillId="3" borderId="4" xfId="0" applyNumberFormat="1" applyFont="1" applyFill="1" applyBorder="1" applyAlignment="1" applyProtection="1">
      <alignment vertical="center"/>
    </xf>
    <xf numFmtId="49" fontId="17" fillId="3" borderId="5" xfId="0" applyNumberFormat="1" applyFont="1" applyFill="1" applyBorder="1" applyAlignment="1" applyProtection="1">
      <alignment horizontal="center" vertical="center"/>
    </xf>
    <xf numFmtId="0" fontId="17" fillId="3" borderId="5" xfId="0" applyNumberFormat="1" applyFont="1" applyFill="1" applyBorder="1" applyAlignment="1" applyProtection="1">
      <alignment vertical="center" wrapText="1"/>
    </xf>
    <xf numFmtId="0" fontId="17" fillId="3" borderId="5" xfId="0" applyNumberFormat="1" applyFont="1" applyFill="1" applyBorder="1" applyAlignment="1" applyProtection="1">
      <alignment vertical="center"/>
    </xf>
    <xf numFmtId="165" fontId="17" fillId="3" borderId="5" xfId="0" applyNumberFormat="1" applyFont="1" applyFill="1" applyBorder="1" applyAlignment="1" applyProtection="1">
      <alignment vertical="center"/>
      <protection locked="0"/>
    </xf>
    <xf numFmtId="165" fontId="17" fillId="3" borderId="5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vertical="center"/>
    </xf>
    <xf numFmtId="49" fontId="17" fillId="3" borderId="8" xfId="0" applyNumberFormat="1" applyFont="1" applyFill="1" applyBorder="1" applyAlignment="1" applyProtection="1">
      <alignment horizontal="center" vertical="center"/>
    </xf>
    <xf numFmtId="0" fontId="17" fillId="3" borderId="8" xfId="0" applyNumberFormat="1" applyFont="1" applyFill="1" applyBorder="1" applyAlignment="1" applyProtection="1">
      <alignment vertical="center" wrapText="1"/>
    </xf>
    <xf numFmtId="0" fontId="17" fillId="3" borderId="8" xfId="0" applyNumberFormat="1" applyFont="1" applyFill="1" applyBorder="1" applyAlignment="1" applyProtection="1">
      <alignment vertical="center"/>
    </xf>
    <xf numFmtId="165" fontId="17" fillId="3" borderId="8" xfId="0" applyNumberFormat="1" applyFont="1" applyFill="1" applyBorder="1" applyAlignment="1" applyProtection="1">
      <alignment vertical="center"/>
      <protection locked="0"/>
    </xf>
    <xf numFmtId="165" fontId="17" fillId="3" borderId="8" xfId="0" applyNumberFormat="1" applyFont="1" applyFill="1" applyBorder="1" applyAlignment="1" applyProtection="1">
      <alignment vertical="center"/>
    </xf>
    <xf numFmtId="165" fontId="18" fillId="2" borderId="0" xfId="0" applyNumberFormat="1" applyFont="1" applyFill="1" applyBorder="1" applyAlignment="1" applyProtection="1">
      <alignment vertical="center"/>
    </xf>
    <xf numFmtId="0" fontId="2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vertical="center"/>
    </xf>
    <xf numFmtId="165" fontId="18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 applyProtection="1">
      <alignment horizontal="center" vertical="center"/>
    </xf>
    <xf numFmtId="173" fontId="3" fillId="0" borderId="0" xfId="0" applyNumberFormat="1" applyFont="1" applyFill="1" applyBorder="1" applyAlignment="1" applyProtection="1">
      <alignment vertical="center"/>
    </xf>
    <xf numFmtId="173" fontId="3" fillId="0" borderId="8" xfId="0" applyNumberFormat="1" applyFont="1" applyFill="1" applyBorder="1" applyAlignment="1" applyProtection="1">
      <alignment horizontal="center" vertical="center"/>
    </xf>
    <xf numFmtId="173" fontId="14" fillId="2" borderId="38" xfId="0" applyNumberFormat="1" applyFont="1" applyFill="1" applyBorder="1" applyAlignment="1" applyProtection="1">
      <alignment horizontal="center" vertical="center"/>
    </xf>
    <xf numFmtId="173" fontId="17" fillId="3" borderId="5" xfId="0" applyNumberFormat="1" applyFont="1" applyFill="1" applyBorder="1" applyAlignment="1" applyProtection="1">
      <alignment vertical="center"/>
    </xf>
    <xf numFmtId="173" fontId="17" fillId="3" borderId="8" xfId="0" applyNumberFormat="1" applyFont="1" applyFill="1" applyBorder="1" applyAlignment="1" applyProtection="1">
      <alignment vertical="center"/>
    </xf>
    <xf numFmtId="165" fontId="17" fillId="3" borderId="6" xfId="0" applyNumberFormat="1" applyFont="1" applyFill="1" applyBorder="1" applyAlignment="1" applyProtection="1">
      <alignment vertical="center"/>
    </xf>
    <xf numFmtId="165" fontId="17" fillId="3" borderId="9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 wrapText="1"/>
    </xf>
    <xf numFmtId="4" fontId="3" fillId="0" borderId="0" xfId="0" applyNumberFormat="1" applyFont="1" applyAlignment="1">
      <alignment vertical="center"/>
    </xf>
    <xf numFmtId="0" fontId="21" fillId="0" borderId="4" xfId="2" applyNumberFormat="1" applyFont="1" applyFill="1" applyBorder="1" applyAlignment="1" applyProtection="1">
      <alignment vertical="center" wrapText="1"/>
    </xf>
    <xf numFmtId="0" fontId="21" fillId="0" borderId="5" xfId="2" applyNumberFormat="1" applyFont="1" applyFill="1" applyBorder="1" applyAlignment="1" applyProtection="1">
      <alignment vertical="center" wrapText="1"/>
    </xf>
    <xf numFmtId="174" fontId="21" fillId="0" borderId="5" xfId="2" applyNumberFormat="1" applyFont="1" applyFill="1" applyBorder="1" applyAlignment="1" applyProtection="1">
      <alignment vertical="center"/>
    </xf>
    <xf numFmtId="175" fontId="21" fillId="0" borderId="5" xfId="2" applyNumberFormat="1" applyFont="1" applyFill="1" applyBorder="1" applyAlignment="1" applyProtection="1">
      <alignment vertical="center"/>
      <protection locked="0"/>
    </xf>
    <xf numFmtId="175" fontId="21" fillId="0" borderId="5" xfId="2" applyNumberFormat="1" applyFont="1" applyFill="1" applyBorder="1" applyAlignment="1" applyProtection="1">
      <alignment vertical="center"/>
    </xf>
    <xf numFmtId="4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12" fillId="5" borderId="15" xfId="0" applyFont="1" applyFill="1" applyBorder="1" applyAlignment="1">
      <alignment horizontal="center" vertical="center" shrinkToFit="1"/>
    </xf>
    <xf numFmtId="0" fontId="11" fillId="5" borderId="28" xfId="0" applyFont="1" applyFill="1" applyBorder="1" applyAlignment="1">
      <alignment horizontal="center" shrinkToFit="1"/>
    </xf>
    <xf numFmtId="172" fontId="13" fillId="6" borderId="13" xfId="0" applyNumberFormat="1" applyFont="1" applyFill="1" applyBorder="1" applyAlignment="1">
      <alignment horizontal="center" vertical="center" shrinkToFit="1"/>
    </xf>
    <xf numFmtId="0" fontId="11" fillId="6" borderId="29" xfId="0" applyFont="1" applyFill="1" applyBorder="1" applyAlignment="1">
      <alignment horizontal="center" shrinkToFit="1"/>
    </xf>
    <xf numFmtId="0" fontId="7" fillId="4" borderId="5" xfId="0" applyFont="1" applyFill="1" applyBorder="1" applyAlignment="1">
      <alignment shrinkToFit="1"/>
    </xf>
    <xf numFmtId="166" fontId="7" fillId="4" borderId="10" xfId="0" applyNumberFormat="1" applyFont="1" applyFill="1" applyBorder="1" applyAlignment="1">
      <alignment horizontal="center" shrinkToFit="1"/>
    </xf>
    <xf numFmtId="166" fontId="7" fillId="4" borderId="21" xfId="0" applyNumberFormat="1" applyFont="1" applyFill="1" applyBorder="1" applyAlignment="1">
      <alignment horizontal="center" shrinkToFit="1"/>
    </xf>
    <xf numFmtId="169" fontId="7" fillId="4" borderId="5" xfId="0" applyNumberFormat="1" applyFont="1" applyFill="1" applyBorder="1" applyAlignment="1">
      <alignment horizontal="center" shrinkToFit="1"/>
    </xf>
    <xf numFmtId="0" fontId="11" fillId="5" borderId="15" xfId="0" applyFont="1" applyFill="1" applyBorder="1" applyAlignment="1">
      <alignment horizontal="center" shrinkToFit="1"/>
    </xf>
    <xf numFmtId="0" fontId="11" fillId="6" borderId="2" xfId="0" applyFont="1" applyFill="1" applyBorder="1" applyAlignment="1">
      <alignment horizontal="left" vertical="center" shrinkToFit="1"/>
    </xf>
    <xf numFmtId="170" fontId="11" fillId="6" borderId="24" xfId="0" applyNumberFormat="1" applyFont="1" applyFill="1" applyBorder="1" applyAlignment="1">
      <alignment horizontal="center" vertical="center" shrinkToFit="1"/>
    </xf>
    <xf numFmtId="170" fontId="11" fillId="6" borderId="25" xfId="0" applyNumberFormat="1" applyFont="1" applyFill="1" applyBorder="1" applyAlignment="1">
      <alignment horizontal="center" vertical="center" shrinkToFit="1"/>
    </xf>
    <xf numFmtId="170" fontId="11" fillId="6" borderId="26" xfId="0" applyNumberFormat="1" applyFont="1" applyFill="1" applyBorder="1" applyAlignment="1">
      <alignment horizontal="center" vertical="center" shrinkToFit="1"/>
    </xf>
    <xf numFmtId="170" fontId="11" fillId="6" borderId="27" xfId="0" applyNumberFormat="1" applyFont="1" applyFill="1" applyBorder="1" applyAlignment="1">
      <alignment horizontal="center" vertical="center" shrinkToFit="1"/>
    </xf>
    <xf numFmtId="170" fontId="6" fillId="6" borderId="3" xfId="0" applyNumberFormat="1" applyFont="1" applyFill="1" applyBorder="1" applyAlignment="1">
      <alignment horizontal="center" vertical="center" shrinkToFit="1"/>
    </xf>
    <xf numFmtId="0" fontId="11" fillId="6" borderId="5" xfId="0" applyFont="1" applyFill="1" applyBorder="1" applyAlignment="1">
      <alignment horizontal="center" vertical="center" shrinkToFit="1"/>
    </xf>
    <xf numFmtId="171" fontId="11" fillId="6" borderId="5" xfId="0" applyNumberFormat="1" applyFont="1" applyFill="1" applyBorder="1" applyAlignment="1">
      <alignment horizontal="center" vertical="center" shrinkToFit="1"/>
    </xf>
    <xf numFmtId="166" fontId="7" fillId="4" borderId="5" xfId="0" applyNumberFormat="1" applyFont="1" applyFill="1" applyBorder="1" applyAlignment="1">
      <alignment horizontal="center" shrinkToFit="1"/>
    </xf>
    <xf numFmtId="169" fontId="3" fillId="4" borderId="5" xfId="0" applyNumberFormat="1" applyFont="1" applyFill="1" applyBorder="1" applyAlignment="1">
      <alignment horizontal="center" shrinkToFit="1"/>
    </xf>
    <xf numFmtId="0" fontId="11" fillId="5" borderId="5" xfId="0" applyFont="1" applyFill="1" applyBorder="1" applyAlignment="1">
      <alignment horizontal="center" shrinkToFit="1"/>
    </xf>
    <xf numFmtId="2" fontId="11" fillId="6" borderId="2" xfId="0" applyNumberFormat="1" applyFont="1" applyFill="1" applyBorder="1" applyAlignment="1">
      <alignment horizontal="center" shrinkToFit="1"/>
    </xf>
    <xf numFmtId="4" fontId="11" fillId="6" borderId="3" xfId="0" applyNumberFormat="1" applyFont="1" applyFill="1" applyBorder="1" applyAlignment="1">
      <alignment horizontal="center" shrinkToFit="1"/>
    </xf>
    <xf numFmtId="0" fontId="11" fillId="6" borderId="5" xfId="0" applyFont="1" applyFill="1" applyBorder="1" applyAlignment="1">
      <alignment horizontal="center" shrinkToFit="1"/>
    </xf>
    <xf numFmtId="4" fontId="11" fillId="6" borderId="5" xfId="0" applyNumberFormat="1" applyFont="1" applyFill="1" applyBorder="1" applyAlignment="1">
      <alignment horizontal="center" shrinkToFit="1"/>
    </xf>
    <xf numFmtId="0" fontId="11" fillId="4" borderId="2" xfId="0" applyFont="1" applyFill="1" applyBorder="1" applyAlignment="1">
      <alignment shrinkToFit="1"/>
    </xf>
    <xf numFmtId="166" fontId="11" fillId="4" borderId="23" xfId="0" applyNumberFormat="1" applyFont="1" applyFill="1" applyBorder="1" applyAlignment="1">
      <alignment shrinkToFit="1"/>
    </xf>
    <xf numFmtId="166" fontId="11" fillId="6" borderId="23" xfId="0" applyNumberFormat="1" applyFont="1" applyFill="1" applyBorder="1" applyAlignment="1">
      <alignment horizontal="center" vertical="center" shrinkToFit="1"/>
    </xf>
    <xf numFmtId="0" fontId="11" fillId="6" borderId="5" xfId="0" applyFont="1" applyFill="1" applyBorder="1" applyAlignment="1">
      <alignment vertical="center" shrinkToFit="1"/>
    </xf>
    <xf numFmtId="169" fontId="11" fillId="6" borderId="5" xfId="0" applyNumberFormat="1" applyFont="1" applyFill="1" applyBorder="1" applyAlignment="1">
      <alignment horizontal="center" vertical="center" shrinkToFit="1"/>
    </xf>
    <xf numFmtId="0" fontId="3" fillId="4" borderId="14" xfId="0" applyFont="1" applyFill="1" applyBorder="1" applyAlignment="1">
      <alignment shrinkToFit="1"/>
    </xf>
    <xf numFmtId="0" fontId="3" fillId="0" borderId="0" xfId="0" applyFont="1" applyAlignment="1">
      <alignment shrinkToFit="1"/>
    </xf>
    <xf numFmtId="0" fontId="3" fillId="0" borderId="13" xfId="0" applyFont="1" applyBorder="1" applyAlignment="1">
      <alignment shrinkToFit="1"/>
    </xf>
    <xf numFmtId="166" fontId="6" fillId="4" borderId="22" xfId="0" applyNumberFormat="1" applyFont="1" applyFill="1" applyBorder="1" applyAlignment="1">
      <alignment shrinkToFit="1"/>
    </xf>
    <xf numFmtId="0" fontId="11" fillId="5" borderId="17" xfId="0" applyFont="1" applyFill="1" applyBorder="1" applyAlignment="1">
      <alignment horizontal="center" shrinkToFit="1"/>
    </xf>
    <xf numFmtId="0" fontId="11" fillId="6" borderId="18" xfId="0" applyFont="1" applyFill="1" applyBorder="1" applyAlignment="1">
      <alignment horizontal="center" shrinkToFit="1"/>
    </xf>
    <xf numFmtId="0" fontId="11" fillId="6" borderId="19" xfId="0" applyFont="1" applyFill="1" applyBorder="1" applyAlignment="1">
      <alignment horizontal="center" shrinkToFit="1"/>
    </xf>
    <xf numFmtId="0" fontId="7" fillId="4" borderId="11" xfId="0" applyFont="1" applyFill="1" applyBorder="1" applyAlignment="1">
      <alignment shrinkToFit="1"/>
    </xf>
    <xf numFmtId="14" fontId="7" fillId="4" borderId="5" xfId="0" applyNumberFormat="1" applyFont="1" applyFill="1" applyBorder="1" applyAlignment="1">
      <alignment shrinkToFit="1"/>
    </xf>
    <xf numFmtId="49" fontId="7" fillId="4" borderId="5" xfId="0" applyNumberFormat="1" applyFont="1" applyFill="1" applyBorder="1" applyAlignment="1">
      <alignment shrinkToFit="1"/>
    </xf>
    <xf numFmtId="0" fontId="3" fillId="4" borderId="5" xfId="0" applyFont="1" applyFill="1" applyBorder="1" applyAlignment="1">
      <alignment shrinkToFit="1"/>
    </xf>
    <xf numFmtId="0" fontId="8" fillId="4" borderId="0" xfId="0" applyFont="1" applyFill="1" applyBorder="1" applyAlignment="1">
      <alignment horizontal="center" vertical="center" shrinkToFit="1"/>
    </xf>
    <xf numFmtId="0" fontId="10" fillId="5" borderId="15" xfId="0" applyFont="1" applyFill="1" applyBorder="1" applyAlignment="1">
      <alignment horizontal="left" vertical="center" shrinkToFit="1"/>
    </xf>
    <xf numFmtId="49" fontId="3" fillId="4" borderId="5" xfId="0" applyNumberFormat="1" applyFont="1" applyFill="1" applyBorder="1" applyAlignment="1">
      <alignment shrinkToFit="1"/>
    </xf>
    <xf numFmtId="0" fontId="14" fillId="2" borderId="37" xfId="0" applyNumberFormat="1" applyFont="1" applyFill="1" applyBorder="1" applyAlignment="1" applyProtection="1">
      <alignment vertical="center" wrapText="1"/>
    </xf>
    <xf numFmtId="0" fontId="14" fillId="2" borderId="38" xfId="0" applyFont="1" applyFill="1" applyBorder="1" applyAlignment="1">
      <alignment vertical="center" wrapText="1"/>
    </xf>
    <xf numFmtId="0" fontId="14" fillId="0" borderId="0" xfId="0" applyNumberFormat="1" applyFont="1" applyFill="1" applyBorder="1" applyAlignment="1" applyProtection="1">
      <alignment horizontal="left" vertical="center" wrapText="1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Border="1" applyAlignment="1" applyProtection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/>
      <protection locked="0"/>
    </xf>
    <xf numFmtId="165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31" xfId="0" applyNumberFormat="1" applyFont="1" applyFill="1" applyBorder="1" applyAlignment="1" applyProtection="1">
      <alignment horizontal="center" vertical="center"/>
    </xf>
    <xf numFmtId="0" fontId="3" fillId="0" borderId="32" xfId="0" applyNumberFormat="1" applyFont="1" applyFill="1" applyBorder="1" applyAlignment="1" applyProtection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4" xfId="0" applyNumberFormat="1" applyFont="1" applyFill="1" applyBorder="1" applyAlignment="1" applyProtection="1">
      <alignment horizontal="center" vertical="center"/>
    </xf>
    <xf numFmtId="0" fontId="3" fillId="0" borderId="11" xfId="0" applyFont="1" applyBorder="1" applyAlignment="1">
      <alignment horizontal="center" vertical="center"/>
    </xf>
    <xf numFmtId="173" fontId="3" fillId="0" borderId="34" xfId="0" applyNumberFormat="1" applyFont="1" applyFill="1" applyBorder="1" applyAlignment="1" applyProtection="1">
      <alignment horizontal="center" vertical="center" wrapText="1"/>
    </xf>
    <xf numFmtId="173" fontId="3" fillId="0" borderId="11" xfId="0" applyNumberFormat="1" applyFont="1" applyBorder="1" applyAlignment="1">
      <alignment horizontal="center" vertical="center" wrapText="1"/>
    </xf>
    <xf numFmtId="0" fontId="3" fillId="0" borderId="35" xfId="0" applyNumberFormat="1" applyFont="1" applyFill="1" applyBorder="1" applyAlignment="1" applyProtection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165" fontId="16" fillId="2" borderId="42" xfId="0" applyNumberFormat="1" applyFont="1" applyFill="1" applyBorder="1" applyAlignment="1" applyProtection="1">
      <alignment horizontal="center" vertical="center"/>
    </xf>
    <xf numFmtId="0" fontId="23" fillId="0" borderId="39" xfId="4" applyFont="1" applyBorder="1"/>
    <xf numFmtId="0" fontId="23" fillId="0" borderId="40" xfId="4" applyFont="1" applyBorder="1"/>
    <xf numFmtId="4" fontId="3" fillId="0" borderId="40" xfId="0" applyNumberFormat="1" applyFont="1" applyBorder="1" applyAlignment="1">
      <alignment vertical="center"/>
    </xf>
    <xf numFmtId="4" fontId="3" fillId="0" borderId="41" xfId="0" applyNumberFormat="1" applyFont="1" applyBorder="1" applyAlignment="1">
      <alignment vertical="center"/>
    </xf>
    <xf numFmtId="0" fontId="19" fillId="0" borderId="39" xfId="4" applyFont="1" applyBorder="1"/>
    <xf numFmtId="0" fontId="19" fillId="0" borderId="40" xfId="4" applyFont="1" applyBorder="1"/>
    <xf numFmtId="0" fontId="0" fillId="0" borderId="4" xfId="4" applyFont="1" applyBorder="1"/>
    <xf numFmtId="0" fontId="0" fillId="0" borderId="5" xfId="4" applyFont="1" applyBorder="1"/>
    <xf numFmtId="4" fontId="3" fillId="0" borderId="5" xfId="0" applyNumberFormat="1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0" fontId="19" fillId="0" borderId="4" xfId="4" applyFont="1" applyBorder="1"/>
    <xf numFmtId="0" fontId="19" fillId="0" borderId="5" xfId="4" applyFont="1" applyBorder="1"/>
    <xf numFmtId="0" fontId="25" fillId="0" borderId="5" xfId="2" applyNumberFormat="1" applyFont="1" applyFill="1" applyBorder="1" applyAlignment="1" applyProtection="1">
      <alignment vertical="center" wrapText="1"/>
    </xf>
  </cellXfs>
  <cellStyles count="5">
    <cellStyle name="Normal" xfId="4" xr:uid="{3A43C230-6C6C-4088-8EB5-FBCF68E2004C}"/>
    <cellStyle name="Normální" xfId="0" builtinId="0"/>
    <cellStyle name="Normální 2" xfId="1" xr:uid="{00000000-0005-0000-0000-000001000000}"/>
    <cellStyle name="Normální_Položky" xfId="2" xr:uid="{00000000-0005-0000-0000-000002000000}"/>
    <cellStyle name="Špatně" xfId="3" xr:uid="{00000000-0005-0000-0000-000003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808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7"/>
  <sheetViews>
    <sheetView zoomScale="90" zoomScaleNormal="90" workbookViewId="0">
      <selection activeCell="G7" sqref="G7:N7"/>
    </sheetView>
  </sheetViews>
  <sheetFormatPr defaultRowHeight="12.75" x14ac:dyDescent="0.2"/>
  <cols>
    <col min="1" max="1" width="2.7109375" style="59" customWidth="1"/>
    <col min="2" max="2" width="9.140625" style="24"/>
    <col min="3" max="5" width="12.7109375" style="24" customWidth="1"/>
    <col min="6" max="10" width="9.140625" style="24"/>
    <col min="11" max="13" width="12.7109375" style="24" customWidth="1"/>
    <col min="14" max="14" width="9.140625" style="24"/>
    <col min="15" max="15" width="2.7109375" style="24" customWidth="1"/>
    <col min="16" max="16384" width="9.140625" style="24"/>
  </cols>
  <sheetData>
    <row r="1" spans="1:15" ht="9.9499999999999993" customHeight="1" thickBot="1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3"/>
    </row>
    <row r="2" spans="1:15" ht="18.75" x14ac:dyDescent="0.2">
      <c r="A2" s="25"/>
      <c r="B2" s="145" t="s">
        <v>75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26"/>
    </row>
    <row r="3" spans="1:15" ht="19.5" thickBot="1" x14ac:dyDescent="0.25">
      <c r="A3" s="2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26"/>
    </row>
    <row r="4" spans="1:15" ht="13.5" thickBot="1" x14ac:dyDescent="0.25">
      <c r="A4" s="25"/>
      <c r="B4" s="27" t="s">
        <v>17</v>
      </c>
      <c r="C4" s="146" t="str">
        <f>Položky!C4</f>
        <v>Rekonstrukce a novostavba kanalizace střediska Přibyslav</v>
      </c>
      <c r="D4" s="146"/>
      <c r="E4" s="146"/>
      <c r="F4" s="146"/>
      <c r="G4" s="146"/>
      <c r="H4" s="146"/>
      <c r="I4" s="28" t="s">
        <v>18</v>
      </c>
      <c r="J4" s="146" t="s">
        <v>78</v>
      </c>
      <c r="K4" s="146"/>
      <c r="L4" s="146"/>
      <c r="M4" s="146"/>
      <c r="N4" s="146"/>
      <c r="O4" s="29"/>
    </row>
    <row r="5" spans="1:15" x14ac:dyDescent="0.2">
      <c r="A5" s="25"/>
      <c r="B5" s="30"/>
      <c r="C5" s="30"/>
      <c r="D5" s="30"/>
      <c r="E5" s="30"/>
      <c r="F5" s="21"/>
      <c r="G5" s="21"/>
      <c r="H5" s="21"/>
      <c r="I5" s="21"/>
      <c r="J5" s="21"/>
      <c r="K5" s="21"/>
      <c r="L5" s="21"/>
      <c r="M5" s="21"/>
      <c r="N5" s="21"/>
      <c r="O5" s="31"/>
    </row>
    <row r="6" spans="1:15" x14ac:dyDescent="0.2">
      <c r="A6" s="25"/>
      <c r="B6" s="109" t="s">
        <v>19</v>
      </c>
      <c r="C6" s="109"/>
      <c r="D6" s="147"/>
      <c r="E6" s="143"/>
      <c r="F6" s="32" t="s">
        <v>20</v>
      </c>
      <c r="G6" s="144" t="s">
        <v>346</v>
      </c>
      <c r="H6" s="109"/>
      <c r="I6" s="109"/>
      <c r="J6" s="109"/>
      <c r="K6" s="109"/>
      <c r="L6" s="109"/>
      <c r="M6" s="109"/>
      <c r="N6" s="109"/>
      <c r="O6" s="31"/>
    </row>
    <row r="7" spans="1:15" x14ac:dyDescent="0.2">
      <c r="A7" s="25"/>
      <c r="B7" s="109" t="s">
        <v>21</v>
      </c>
      <c r="C7" s="109"/>
      <c r="D7" s="143"/>
      <c r="E7" s="143"/>
      <c r="F7" s="32" t="s">
        <v>22</v>
      </c>
      <c r="G7" s="144" t="s">
        <v>27</v>
      </c>
      <c r="H7" s="144"/>
      <c r="I7" s="144"/>
      <c r="J7" s="144"/>
      <c r="K7" s="144"/>
      <c r="L7" s="144"/>
      <c r="M7" s="144"/>
      <c r="N7" s="144"/>
      <c r="O7" s="31"/>
    </row>
    <row r="8" spans="1:15" x14ac:dyDescent="0.2">
      <c r="A8" s="25"/>
      <c r="B8" s="109" t="s">
        <v>23</v>
      </c>
      <c r="C8" s="109"/>
      <c r="D8" s="143"/>
      <c r="E8" s="143"/>
      <c r="F8" s="32" t="s">
        <v>24</v>
      </c>
      <c r="G8" s="144"/>
      <c r="H8" s="144"/>
      <c r="I8" s="144"/>
      <c r="J8" s="144"/>
      <c r="K8" s="144"/>
      <c r="L8" s="144"/>
      <c r="M8" s="144"/>
      <c r="N8" s="144"/>
      <c r="O8" s="31"/>
    </row>
    <row r="9" spans="1:15" x14ac:dyDescent="0.2">
      <c r="A9" s="25"/>
      <c r="B9" s="109" t="s">
        <v>25</v>
      </c>
      <c r="C9" s="109"/>
      <c r="D9" s="143"/>
      <c r="E9" s="143"/>
      <c r="F9" s="32" t="s">
        <v>26</v>
      </c>
      <c r="G9" s="144"/>
      <c r="H9" s="144"/>
      <c r="I9" s="144"/>
      <c r="J9" s="144"/>
      <c r="K9" s="144"/>
      <c r="L9" s="144"/>
      <c r="M9" s="144"/>
      <c r="N9" s="144"/>
      <c r="O9" s="31"/>
    </row>
    <row r="10" spans="1:15" x14ac:dyDescent="0.2">
      <c r="A10" s="25"/>
      <c r="B10" s="109" t="s">
        <v>28</v>
      </c>
      <c r="C10" s="109"/>
      <c r="D10" s="109"/>
      <c r="E10" s="109"/>
      <c r="F10" s="32" t="s">
        <v>29</v>
      </c>
      <c r="G10" s="144" t="s">
        <v>79</v>
      </c>
      <c r="H10" s="144"/>
      <c r="I10" s="144"/>
      <c r="J10" s="144"/>
      <c r="K10" s="144"/>
      <c r="L10" s="144"/>
      <c r="M10" s="144"/>
      <c r="N10" s="144"/>
      <c r="O10" s="31"/>
    </row>
    <row r="11" spans="1:15" x14ac:dyDescent="0.2">
      <c r="A11" s="25"/>
      <c r="B11" s="109" t="s">
        <v>30</v>
      </c>
      <c r="C11" s="109"/>
      <c r="D11" s="142">
        <v>44280</v>
      </c>
      <c r="E11" s="109"/>
      <c r="F11" s="32"/>
      <c r="G11" s="109"/>
      <c r="H11" s="109"/>
      <c r="I11" s="109"/>
      <c r="J11" s="109"/>
      <c r="K11" s="109"/>
      <c r="L11" s="109"/>
      <c r="M11" s="109"/>
      <c r="N11" s="109"/>
      <c r="O11" s="31"/>
    </row>
    <row r="12" spans="1:15" ht="13.5" thickBot="1" x14ac:dyDescent="0.25">
      <c r="A12" s="25"/>
      <c r="B12" s="109"/>
      <c r="C12" s="109"/>
      <c r="D12" s="109"/>
      <c r="E12" s="109"/>
      <c r="F12" s="32"/>
      <c r="G12" s="109"/>
      <c r="H12" s="109"/>
      <c r="I12" s="109"/>
      <c r="J12" s="109"/>
      <c r="K12" s="109"/>
      <c r="L12" s="109"/>
      <c r="M12" s="109"/>
      <c r="N12" s="109"/>
      <c r="O12" s="31"/>
    </row>
    <row r="13" spans="1:15" ht="13.5" thickBot="1" x14ac:dyDescent="0.25">
      <c r="A13" s="25"/>
      <c r="B13" s="113" t="s">
        <v>31</v>
      </c>
      <c r="C13" s="113"/>
      <c r="D13" s="113"/>
      <c r="E13" s="113"/>
      <c r="F13" s="113"/>
      <c r="G13" s="138" t="s">
        <v>32</v>
      </c>
      <c r="H13" s="138"/>
      <c r="I13" s="138"/>
      <c r="J13" s="138"/>
      <c r="K13" s="138"/>
      <c r="L13" s="113" t="s">
        <v>33</v>
      </c>
      <c r="M13" s="113"/>
      <c r="N13" s="113"/>
      <c r="O13" s="31"/>
    </row>
    <row r="14" spans="1:15" x14ac:dyDescent="0.2">
      <c r="A14" s="25"/>
      <c r="B14" s="33" t="s">
        <v>34</v>
      </c>
      <c r="C14" s="34" t="s">
        <v>35</v>
      </c>
      <c r="D14" s="34" t="s">
        <v>36</v>
      </c>
      <c r="E14" s="35" t="s">
        <v>37</v>
      </c>
      <c r="F14" s="36" t="s">
        <v>38</v>
      </c>
      <c r="G14" s="139" t="s">
        <v>39</v>
      </c>
      <c r="H14" s="140"/>
      <c r="I14" s="140"/>
      <c r="J14" s="37" t="s">
        <v>40</v>
      </c>
      <c r="K14" s="38" t="s">
        <v>41</v>
      </c>
      <c r="L14" s="31"/>
      <c r="M14" s="21"/>
      <c r="N14" s="21"/>
      <c r="O14" s="31"/>
    </row>
    <row r="15" spans="1:15" x14ac:dyDescent="0.2">
      <c r="A15" s="25"/>
      <c r="B15" s="39" t="s">
        <v>345</v>
      </c>
      <c r="C15" s="40"/>
      <c r="D15" s="40">
        <f>Položky!G8</f>
        <v>0</v>
      </c>
      <c r="E15" s="40"/>
      <c r="F15" s="41"/>
      <c r="G15" s="141"/>
      <c r="H15" s="141"/>
      <c r="I15" s="141"/>
      <c r="J15" s="42"/>
      <c r="K15" s="43"/>
      <c r="L15" s="134" t="str">
        <f>G10</f>
        <v>Ing. Jaroslav Bělohradský</v>
      </c>
      <c r="M15" s="135"/>
      <c r="N15" s="136"/>
      <c r="O15" s="31"/>
    </row>
    <row r="16" spans="1:15" x14ac:dyDescent="0.2">
      <c r="A16" s="25"/>
      <c r="B16" s="39" t="s">
        <v>42</v>
      </c>
      <c r="C16" s="40"/>
      <c r="D16" s="40">
        <f>Položky!G22</f>
        <v>0</v>
      </c>
      <c r="E16" s="40"/>
      <c r="F16" s="41"/>
      <c r="G16" s="109"/>
      <c r="H16" s="109"/>
      <c r="I16" s="109"/>
      <c r="J16" s="44"/>
      <c r="K16" s="45"/>
      <c r="M16" s="21"/>
      <c r="N16" s="21"/>
      <c r="O16" s="31"/>
    </row>
    <row r="17" spans="1:15" x14ac:dyDescent="0.2">
      <c r="A17" s="25"/>
      <c r="B17" s="39" t="s">
        <v>74</v>
      </c>
      <c r="C17" s="40"/>
      <c r="D17" s="40">
        <f>Položky!G156</f>
        <v>0</v>
      </c>
      <c r="E17" s="40"/>
      <c r="F17" s="41"/>
      <c r="G17" s="109"/>
      <c r="H17" s="109"/>
      <c r="I17" s="109"/>
      <c r="J17" s="44"/>
      <c r="K17" s="46"/>
      <c r="L17" s="31"/>
      <c r="M17" s="21"/>
      <c r="N17" s="21"/>
      <c r="O17" s="31"/>
    </row>
    <row r="18" spans="1:15" x14ac:dyDescent="0.2">
      <c r="A18" s="25"/>
      <c r="B18" s="39" t="s">
        <v>344</v>
      </c>
      <c r="C18" s="40"/>
      <c r="D18" s="40">
        <f>Položky!G186</f>
        <v>0</v>
      </c>
      <c r="E18" s="40"/>
      <c r="F18" s="41"/>
      <c r="G18" s="109"/>
      <c r="H18" s="109"/>
      <c r="I18" s="109"/>
      <c r="J18" s="44"/>
      <c r="K18" s="46"/>
      <c r="L18" s="31"/>
      <c r="M18" s="21"/>
      <c r="N18" s="21"/>
      <c r="O18" s="31"/>
    </row>
    <row r="19" spans="1:15" x14ac:dyDescent="0.2">
      <c r="A19" s="25"/>
      <c r="B19" s="39"/>
      <c r="C19" s="40"/>
      <c r="D19" s="40"/>
      <c r="E19" s="40"/>
      <c r="F19" s="41"/>
      <c r="G19" s="109"/>
      <c r="H19" s="109"/>
      <c r="I19" s="109"/>
      <c r="J19" s="44"/>
      <c r="K19" s="46"/>
      <c r="L19" s="47" t="s">
        <v>43</v>
      </c>
      <c r="M19" s="48">
        <f>D11</f>
        <v>44280</v>
      </c>
      <c r="N19" s="21"/>
      <c r="O19" s="31"/>
    </row>
    <row r="20" spans="1:15" ht="13.5" thickBot="1" x14ac:dyDescent="0.25">
      <c r="A20" s="25"/>
      <c r="B20" s="49" t="s">
        <v>44</v>
      </c>
      <c r="C20" s="50">
        <f>SUM(C15:C19)</f>
        <v>0</v>
      </c>
      <c r="D20" s="50">
        <f>SUM(D15:D19)</f>
        <v>0</v>
      </c>
      <c r="E20" s="50">
        <f>SUM(E15:E19)</f>
        <v>0</v>
      </c>
      <c r="F20" s="51">
        <f>SUM(F15:F19)</f>
        <v>0</v>
      </c>
      <c r="G20" s="109"/>
      <c r="H20" s="109"/>
      <c r="I20" s="109"/>
      <c r="J20" s="44"/>
      <c r="K20" s="46"/>
      <c r="L20" s="31"/>
      <c r="M20" s="52"/>
      <c r="N20" s="52"/>
      <c r="O20" s="31"/>
    </row>
    <row r="21" spans="1:15" ht="13.5" thickBot="1" x14ac:dyDescent="0.25">
      <c r="A21" s="25"/>
      <c r="B21" s="129" t="s">
        <v>45</v>
      </c>
      <c r="C21" s="129"/>
      <c r="D21" s="129"/>
      <c r="E21" s="137">
        <f>SUM(C20:E20)</f>
        <v>0</v>
      </c>
      <c r="F21" s="137"/>
      <c r="G21" s="109"/>
      <c r="H21" s="109"/>
      <c r="I21" s="109"/>
      <c r="J21" s="44"/>
      <c r="K21" s="46"/>
      <c r="L21" s="113" t="s">
        <v>46</v>
      </c>
      <c r="M21" s="113"/>
      <c r="N21" s="113"/>
      <c r="O21" s="31"/>
    </row>
    <row r="22" spans="1:15" x14ac:dyDescent="0.2">
      <c r="A22" s="25"/>
      <c r="B22" s="129" t="s">
        <v>38</v>
      </c>
      <c r="C22" s="129"/>
      <c r="D22" s="129"/>
      <c r="E22" s="130">
        <f>F20</f>
        <v>0</v>
      </c>
      <c r="F22" s="130"/>
      <c r="G22" s="109"/>
      <c r="H22" s="109"/>
      <c r="I22" s="109"/>
      <c r="J22" s="44"/>
      <c r="K22" s="46"/>
      <c r="L22" s="53"/>
      <c r="M22" s="21"/>
      <c r="N22" s="21"/>
      <c r="O22" s="31"/>
    </row>
    <row r="23" spans="1:15" x14ac:dyDescent="0.2">
      <c r="A23" s="25"/>
      <c r="B23" s="114" t="s">
        <v>47</v>
      </c>
      <c r="C23" s="114"/>
      <c r="D23" s="114"/>
      <c r="E23" s="131">
        <f>E21+E22</f>
        <v>0</v>
      </c>
      <c r="F23" s="131"/>
      <c r="G23" s="132" t="s">
        <v>48</v>
      </c>
      <c r="H23" s="132"/>
      <c r="I23" s="132"/>
      <c r="J23" s="133">
        <f>SUM(J15:J22)</f>
        <v>0</v>
      </c>
      <c r="K23" s="133"/>
      <c r="L23" s="134"/>
      <c r="M23" s="135"/>
      <c r="N23" s="136"/>
      <c r="O23" s="31"/>
    </row>
    <row r="24" spans="1:15" ht="13.5" thickBot="1" x14ac:dyDescent="0.25">
      <c r="A24" s="25"/>
      <c r="B24" s="114"/>
      <c r="C24" s="114"/>
      <c r="D24" s="114"/>
      <c r="E24" s="131"/>
      <c r="F24" s="131"/>
      <c r="G24" s="132"/>
      <c r="H24" s="132"/>
      <c r="I24" s="132"/>
      <c r="J24" s="133"/>
      <c r="K24" s="133"/>
      <c r="L24" s="31"/>
      <c r="M24" s="21"/>
      <c r="N24" s="21"/>
      <c r="O24" s="31"/>
    </row>
    <row r="25" spans="1:15" ht="13.5" thickBot="1" x14ac:dyDescent="0.25">
      <c r="A25" s="25"/>
      <c r="B25" s="113" t="s">
        <v>49</v>
      </c>
      <c r="C25" s="113"/>
      <c r="D25" s="113"/>
      <c r="E25" s="113"/>
      <c r="F25" s="113"/>
      <c r="G25" s="124" t="s">
        <v>50</v>
      </c>
      <c r="H25" s="124"/>
      <c r="I25" s="124"/>
      <c r="J25" s="124"/>
      <c r="K25" s="124"/>
      <c r="L25" s="31"/>
      <c r="M25" s="21"/>
      <c r="N25" s="21"/>
      <c r="O25" s="31"/>
    </row>
    <row r="26" spans="1:15" x14ac:dyDescent="0.2">
      <c r="A26" s="25"/>
      <c r="B26" s="49" t="s">
        <v>51</v>
      </c>
      <c r="C26" s="125" t="s">
        <v>52</v>
      </c>
      <c r="D26" s="125"/>
      <c r="E26" s="126" t="s">
        <v>53</v>
      </c>
      <c r="F26" s="126"/>
      <c r="G26" s="54"/>
      <c r="H26" s="127" t="s">
        <v>54</v>
      </c>
      <c r="I26" s="127"/>
      <c r="J26" s="128" t="s">
        <v>53</v>
      </c>
      <c r="K26" s="128"/>
      <c r="L26" s="31"/>
      <c r="M26" s="21"/>
      <c r="N26" s="21"/>
      <c r="O26" s="31"/>
    </row>
    <row r="27" spans="1:15" x14ac:dyDescent="0.2">
      <c r="A27" s="25"/>
      <c r="B27" s="55">
        <v>10</v>
      </c>
      <c r="C27" s="122"/>
      <c r="D27" s="122"/>
      <c r="E27" s="111">
        <f>C27/100*B27</f>
        <v>0</v>
      </c>
      <c r="F27" s="111"/>
      <c r="G27" s="56"/>
      <c r="H27" s="123">
        <f>SUMIF(K15:K22,B27,J15:J22)</f>
        <v>0</v>
      </c>
      <c r="I27" s="123"/>
      <c r="J27" s="112">
        <f>H27*B27/100</f>
        <v>0</v>
      </c>
      <c r="K27" s="112"/>
      <c r="L27" s="47" t="s">
        <v>43</v>
      </c>
      <c r="M27" s="48"/>
      <c r="N27" s="21"/>
      <c r="O27" s="31"/>
    </row>
    <row r="28" spans="1:15" ht="13.5" thickBot="1" x14ac:dyDescent="0.25">
      <c r="A28" s="25"/>
      <c r="B28" s="55">
        <v>21</v>
      </c>
      <c r="C28" s="122">
        <f>E23</f>
        <v>0</v>
      </c>
      <c r="D28" s="122"/>
      <c r="E28" s="111">
        <f>C28/100*B28</f>
        <v>0</v>
      </c>
      <c r="F28" s="111"/>
      <c r="G28" s="56"/>
      <c r="H28" s="112">
        <f>SUMIF(K15:K22,B28,J15:J22)</f>
        <v>0</v>
      </c>
      <c r="I28" s="112"/>
      <c r="J28" s="112">
        <f>H28*B28/100</f>
        <v>0</v>
      </c>
      <c r="K28" s="112"/>
      <c r="L28" s="31"/>
      <c r="M28" s="21"/>
      <c r="N28" s="21"/>
      <c r="O28" s="31"/>
    </row>
    <row r="29" spans="1:15" ht="13.5" thickBot="1" x14ac:dyDescent="0.25">
      <c r="A29" s="25"/>
      <c r="B29" s="55">
        <v>0</v>
      </c>
      <c r="C29" s="110">
        <f>(E23+J23)-(C27+C28)</f>
        <v>0</v>
      </c>
      <c r="D29" s="110"/>
      <c r="E29" s="111">
        <f>C29/100*B29</f>
        <v>0</v>
      </c>
      <c r="F29" s="111"/>
      <c r="G29" s="56"/>
      <c r="H29" s="112">
        <f>J23-(H27+H28)</f>
        <v>0</v>
      </c>
      <c r="I29" s="112"/>
      <c r="J29" s="112">
        <f>H29*B29/100</f>
        <v>0</v>
      </c>
      <c r="K29" s="112"/>
      <c r="L29" s="113" t="s">
        <v>55</v>
      </c>
      <c r="M29" s="113"/>
      <c r="N29" s="113"/>
      <c r="O29" s="31"/>
    </row>
    <row r="30" spans="1:15" x14ac:dyDescent="0.2">
      <c r="A30" s="25"/>
      <c r="B30" s="114"/>
      <c r="C30" s="115">
        <f>ROUNDUP(C27+C28+C29,1)</f>
        <v>0</v>
      </c>
      <c r="D30" s="116"/>
      <c r="E30" s="119">
        <f>ROUNDUP(E27+E28+E29,1)</f>
        <v>0</v>
      </c>
      <c r="F30" s="119"/>
      <c r="G30" s="120"/>
      <c r="H30" s="120"/>
      <c r="I30" s="120"/>
      <c r="J30" s="121">
        <f>J27+J28+J29</f>
        <v>0</v>
      </c>
      <c r="K30" s="121"/>
      <c r="L30" s="31"/>
      <c r="M30" s="21"/>
      <c r="N30" s="21"/>
      <c r="O30" s="31"/>
    </row>
    <row r="31" spans="1:15" ht="13.5" thickBot="1" x14ac:dyDescent="0.25">
      <c r="A31" s="25"/>
      <c r="B31" s="114"/>
      <c r="C31" s="117"/>
      <c r="D31" s="118"/>
      <c r="E31" s="119"/>
      <c r="F31" s="119"/>
      <c r="G31" s="120"/>
      <c r="H31" s="120"/>
      <c r="I31" s="120"/>
      <c r="J31" s="121"/>
      <c r="K31" s="121"/>
      <c r="L31" s="31"/>
      <c r="M31" s="21"/>
      <c r="N31" s="21"/>
      <c r="O31" s="31"/>
    </row>
    <row r="32" spans="1:15" ht="15.75" thickBot="1" x14ac:dyDescent="0.25">
      <c r="A32" s="25"/>
      <c r="B32" s="105" t="s">
        <v>56</v>
      </c>
      <c r="C32" s="105"/>
      <c r="D32" s="105"/>
      <c r="E32" s="105"/>
      <c r="F32" s="105"/>
      <c r="G32" s="106" t="s">
        <v>57</v>
      </c>
      <c r="H32" s="106"/>
      <c r="I32" s="106"/>
      <c r="J32" s="106"/>
      <c r="K32" s="106"/>
      <c r="L32" s="21"/>
      <c r="M32" s="21"/>
      <c r="N32" s="21"/>
      <c r="O32" s="31"/>
    </row>
    <row r="33" spans="1:15" x14ac:dyDescent="0.2">
      <c r="A33" s="25"/>
      <c r="B33" s="107">
        <f>C30+E30</f>
        <v>0</v>
      </c>
      <c r="C33" s="107"/>
      <c r="D33" s="107"/>
      <c r="E33" s="107"/>
      <c r="F33" s="107"/>
      <c r="G33" s="108" t="s">
        <v>58</v>
      </c>
      <c r="H33" s="108"/>
      <c r="I33" s="108"/>
      <c r="J33" s="34" t="s">
        <v>59</v>
      </c>
      <c r="K33" s="57" t="s">
        <v>60</v>
      </c>
      <c r="L33" s="21"/>
      <c r="M33" s="21"/>
      <c r="N33" s="21"/>
      <c r="O33" s="31"/>
    </row>
    <row r="34" spans="1:15" x14ac:dyDescent="0.2">
      <c r="A34" s="25"/>
      <c r="B34" s="107"/>
      <c r="C34" s="107"/>
      <c r="D34" s="107"/>
      <c r="E34" s="107"/>
      <c r="F34" s="107"/>
      <c r="G34" s="109"/>
      <c r="H34" s="109"/>
      <c r="I34" s="109"/>
      <c r="J34" s="32"/>
      <c r="K34" s="58" t="str">
        <f>IF(J34&gt;0,E23/J34,"")</f>
        <v/>
      </c>
      <c r="L34" s="21"/>
      <c r="M34" s="21"/>
      <c r="N34" s="21"/>
      <c r="O34" s="31"/>
    </row>
    <row r="35" spans="1:15" x14ac:dyDescent="0.2">
      <c r="A35" s="25"/>
      <c r="B35" s="107"/>
      <c r="C35" s="107"/>
      <c r="D35" s="107"/>
      <c r="E35" s="107"/>
      <c r="F35" s="107"/>
      <c r="G35" s="109"/>
      <c r="H35" s="109"/>
      <c r="I35" s="109"/>
      <c r="J35" s="32"/>
      <c r="K35" s="58" t="str">
        <f>IF(J35&gt;0,E23/J35,"")</f>
        <v/>
      </c>
      <c r="L35" s="21"/>
      <c r="M35" s="21"/>
      <c r="N35" s="21"/>
      <c r="O35" s="31"/>
    </row>
    <row r="36" spans="1:15" ht="13.5" thickBot="1" x14ac:dyDescent="0.25">
      <c r="A36" s="25"/>
      <c r="B36" s="107"/>
      <c r="C36" s="107"/>
      <c r="D36" s="107"/>
      <c r="E36" s="107"/>
      <c r="F36" s="107"/>
      <c r="G36" s="109"/>
      <c r="H36" s="109"/>
      <c r="I36" s="109"/>
      <c r="J36" s="32"/>
      <c r="K36" s="58" t="str">
        <f>IF(J36&gt;0,E23/J36,"")</f>
        <v/>
      </c>
      <c r="L36" s="21"/>
      <c r="M36" s="21"/>
      <c r="N36" s="21"/>
      <c r="O36" s="31"/>
    </row>
    <row r="37" spans="1:15" ht="9.9499999999999993" customHeight="1" x14ac:dyDescent="0.2">
      <c r="A37" s="21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21"/>
    </row>
  </sheetData>
  <mergeCells count="78">
    <mergeCell ref="B2:N3"/>
    <mergeCell ref="C4:H4"/>
    <mergeCell ref="J4:N4"/>
    <mergeCell ref="B6:C6"/>
    <mergeCell ref="D6:E6"/>
    <mergeCell ref="G6:N6"/>
    <mergeCell ref="B7:C7"/>
    <mergeCell ref="D7:E7"/>
    <mergeCell ref="G7:N7"/>
    <mergeCell ref="B8:C8"/>
    <mergeCell ref="D8:E8"/>
    <mergeCell ref="G8:N8"/>
    <mergeCell ref="B9:C9"/>
    <mergeCell ref="D9:E9"/>
    <mergeCell ref="G9:N9"/>
    <mergeCell ref="B10:C10"/>
    <mergeCell ref="D10:E10"/>
    <mergeCell ref="G10:N10"/>
    <mergeCell ref="B11:C11"/>
    <mergeCell ref="D11:E11"/>
    <mergeCell ref="G11:N11"/>
    <mergeCell ref="B12:C12"/>
    <mergeCell ref="D12:E12"/>
    <mergeCell ref="G12:N12"/>
    <mergeCell ref="B13:F13"/>
    <mergeCell ref="G13:K13"/>
    <mergeCell ref="L13:N13"/>
    <mergeCell ref="G14:I14"/>
    <mergeCell ref="G15:I15"/>
    <mergeCell ref="L15:N15"/>
    <mergeCell ref="G16:I16"/>
    <mergeCell ref="G17:I17"/>
    <mergeCell ref="G18:I18"/>
    <mergeCell ref="G19:I19"/>
    <mergeCell ref="G20:I20"/>
    <mergeCell ref="L21:N21"/>
    <mergeCell ref="B22:D22"/>
    <mergeCell ref="E22:F22"/>
    <mergeCell ref="G22:I22"/>
    <mergeCell ref="B23:D24"/>
    <mergeCell ref="E23:F24"/>
    <mergeCell ref="G23:I24"/>
    <mergeCell ref="J23:K24"/>
    <mergeCell ref="L23:N23"/>
    <mergeCell ref="B21:D21"/>
    <mergeCell ref="E21:F21"/>
    <mergeCell ref="G21:I21"/>
    <mergeCell ref="B25:F25"/>
    <mergeCell ref="G25:K25"/>
    <mergeCell ref="C26:D26"/>
    <mergeCell ref="E26:F26"/>
    <mergeCell ref="H26:I26"/>
    <mergeCell ref="J26:K26"/>
    <mergeCell ref="C27:D27"/>
    <mergeCell ref="E27:F27"/>
    <mergeCell ref="H27:I27"/>
    <mergeCell ref="J27:K27"/>
    <mergeCell ref="C28:D28"/>
    <mergeCell ref="E28:F28"/>
    <mergeCell ref="H28:I28"/>
    <mergeCell ref="J28:K28"/>
    <mergeCell ref="B30:B31"/>
    <mergeCell ref="C30:D31"/>
    <mergeCell ref="E30:F31"/>
    <mergeCell ref="G30:I31"/>
    <mergeCell ref="J30:K31"/>
    <mergeCell ref="C29:D29"/>
    <mergeCell ref="E29:F29"/>
    <mergeCell ref="H29:I29"/>
    <mergeCell ref="J29:K29"/>
    <mergeCell ref="L29:N29"/>
    <mergeCell ref="B32:F32"/>
    <mergeCell ref="G32:K32"/>
    <mergeCell ref="B33:F36"/>
    <mergeCell ref="G33:I33"/>
    <mergeCell ref="G34:I34"/>
    <mergeCell ref="G35:I35"/>
    <mergeCell ref="G36:I36"/>
  </mergeCells>
  <conditionalFormatting sqref="C27:F29">
    <cfRule type="cellIs" dxfId="1" priority="2" stopIfTrue="1" operator="equal">
      <formula>0</formula>
    </cfRule>
  </conditionalFormatting>
  <conditionalFormatting sqref="C27:F29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31"/>
  <sheetViews>
    <sheetView tabSelected="1" zoomScale="80" zoomScaleNormal="80" workbookViewId="0">
      <pane ySplit="7" topLeftCell="A8" activePane="bottomLeft" state="frozen"/>
      <selection pane="bottomLeft" activeCell="F221" sqref="F221"/>
    </sheetView>
  </sheetViews>
  <sheetFormatPr defaultColWidth="10.28515625" defaultRowHeight="12.75" customHeight="1" x14ac:dyDescent="0.2"/>
  <cols>
    <col min="1" max="1" width="6" style="2" customWidth="1"/>
    <col min="2" max="2" width="16.28515625" style="4" customWidth="1"/>
    <col min="3" max="3" width="75" style="18" customWidth="1"/>
    <col min="4" max="4" width="9" style="2" customWidth="1"/>
    <col min="5" max="5" width="12" style="88" customWidth="1"/>
    <col min="6" max="6" width="14" style="6" customWidth="1"/>
    <col min="7" max="7" width="14" style="19" customWidth="1"/>
    <col min="8" max="8" width="14.5703125" style="20" customWidth="1"/>
    <col min="9" max="9" width="15.42578125" style="20" customWidth="1"/>
    <col min="10" max="10" width="6" style="82" customWidth="1"/>
    <col min="11" max="16384" width="10.28515625" style="1"/>
  </cols>
  <sheetData>
    <row r="1" spans="1:10" ht="19.5" customHeight="1" x14ac:dyDescent="0.2">
      <c r="A1" s="153" t="s">
        <v>14</v>
      </c>
      <c r="B1" s="153"/>
      <c r="C1" s="154"/>
      <c r="D1" s="153"/>
      <c r="E1" s="155"/>
      <c r="F1" s="156"/>
      <c r="G1" s="157"/>
      <c r="H1" s="158"/>
      <c r="I1" s="158"/>
      <c r="J1" s="81"/>
    </row>
    <row r="2" spans="1:10" ht="12.75" customHeight="1" x14ac:dyDescent="0.2">
      <c r="G2" s="95"/>
      <c r="H2" s="60"/>
    </row>
    <row r="3" spans="1:10" ht="12.75" customHeight="1" x14ac:dyDescent="0.2">
      <c r="E3" s="95"/>
      <c r="G3" s="95"/>
      <c r="H3" s="60"/>
    </row>
    <row r="4" spans="1:10" ht="18.75" x14ac:dyDescent="0.3">
      <c r="A4" s="3" t="s">
        <v>0</v>
      </c>
      <c r="C4" s="5" t="s">
        <v>76</v>
      </c>
      <c r="G4" s="80">
        <f>G8+G22+G156++G186</f>
        <v>0</v>
      </c>
      <c r="H4" s="80">
        <f t="shared" ref="H4:I4" si="0">H8+H22+H156++H186</f>
        <v>0</v>
      </c>
      <c r="I4" s="80">
        <f t="shared" si="0"/>
        <v>0</v>
      </c>
      <c r="J4" s="83"/>
    </row>
    <row r="5" spans="1:10" x14ac:dyDescent="0.2">
      <c r="A5" s="169" t="s">
        <v>65</v>
      </c>
      <c r="B5" s="165" t="s">
        <v>64</v>
      </c>
      <c r="C5" s="163" t="s">
        <v>2</v>
      </c>
      <c r="D5" s="165" t="s">
        <v>3</v>
      </c>
      <c r="E5" s="167" t="s">
        <v>63</v>
      </c>
      <c r="F5" s="159" t="s">
        <v>4</v>
      </c>
      <c r="G5" s="160"/>
      <c r="H5" s="161"/>
      <c r="I5" s="162"/>
      <c r="J5" s="84"/>
    </row>
    <row r="6" spans="1:10" ht="35.25" customHeight="1" x14ac:dyDescent="0.2">
      <c r="A6" s="170"/>
      <c r="B6" s="166"/>
      <c r="C6" s="164"/>
      <c r="D6" s="166"/>
      <c r="E6" s="168"/>
      <c r="F6" s="7" t="s">
        <v>5</v>
      </c>
      <c r="G6" s="8" t="s">
        <v>6</v>
      </c>
      <c r="H6" s="9" t="s">
        <v>62</v>
      </c>
      <c r="I6" s="10" t="s">
        <v>61</v>
      </c>
      <c r="J6" s="85"/>
    </row>
    <row r="7" spans="1:10" x14ac:dyDescent="0.2">
      <c r="A7" s="11" t="s">
        <v>7</v>
      </c>
      <c r="B7" s="12" t="s">
        <v>8</v>
      </c>
      <c r="C7" s="13" t="s">
        <v>9</v>
      </c>
      <c r="D7" s="12" t="s">
        <v>10</v>
      </c>
      <c r="E7" s="89" t="s">
        <v>11</v>
      </c>
      <c r="F7" s="14" t="s">
        <v>12</v>
      </c>
      <c r="G7" s="15" t="s">
        <v>13</v>
      </c>
      <c r="H7" s="16">
        <v>8</v>
      </c>
      <c r="I7" s="17">
        <v>9</v>
      </c>
      <c r="J7" s="86"/>
    </row>
    <row r="8" spans="1:10" ht="28.5" customHeight="1" x14ac:dyDescent="0.2">
      <c r="A8" s="148" t="s">
        <v>1</v>
      </c>
      <c r="B8" s="149"/>
      <c r="C8" s="61" t="s">
        <v>77</v>
      </c>
      <c r="D8" s="62"/>
      <c r="E8" s="90"/>
      <c r="F8" s="63"/>
      <c r="G8" s="64">
        <f>G20</f>
        <v>0</v>
      </c>
      <c r="H8" s="64">
        <f t="shared" ref="H8:I8" si="1">H20</f>
        <v>0</v>
      </c>
      <c r="I8" s="171">
        <f t="shared" si="1"/>
        <v>0</v>
      </c>
      <c r="J8" s="87"/>
    </row>
    <row r="9" spans="1:10" ht="12.75" customHeight="1" x14ac:dyDescent="0.2">
      <c r="A9" s="172"/>
      <c r="B9" s="173" t="s">
        <v>80</v>
      </c>
      <c r="C9" s="173" t="s">
        <v>81</v>
      </c>
      <c r="D9" s="173"/>
      <c r="E9" s="173"/>
      <c r="F9" s="173"/>
      <c r="G9" s="173"/>
      <c r="H9" s="174"/>
      <c r="I9" s="175"/>
    </row>
    <row r="10" spans="1:10" ht="57.95" customHeight="1" x14ac:dyDescent="0.2">
      <c r="A10" s="98">
        <v>1</v>
      </c>
      <c r="B10" s="99" t="s">
        <v>82</v>
      </c>
      <c r="C10" s="99" t="s">
        <v>94</v>
      </c>
      <c r="D10" s="99" t="s">
        <v>83</v>
      </c>
      <c r="E10" s="100">
        <v>1</v>
      </c>
      <c r="F10" s="101">
        <v>0</v>
      </c>
      <c r="G10" s="102">
        <f t="shared" ref="G10:G19" si="2">ROUND((E10*F10),2)</f>
        <v>0</v>
      </c>
      <c r="H10" s="65">
        <f t="shared" ref="H10" si="3">G10*1.21-G10</f>
        <v>0</v>
      </c>
      <c r="I10" s="66">
        <f t="shared" ref="I10" si="4">G10*1.21</f>
        <v>0</v>
      </c>
    </row>
    <row r="11" spans="1:10" ht="57.95" customHeight="1" x14ac:dyDescent="0.2">
      <c r="A11" s="98">
        <v>2</v>
      </c>
      <c r="B11" s="99" t="s">
        <v>84</v>
      </c>
      <c r="C11" s="99" t="s">
        <v>95</v>
      </c>
      <c r="D11" s="99" t="s">
        <v>83</v>
      </c>
      <c r="E11" s="100">
        <v>1</v>
      </c>
      <c r="F11" s="101">
        <v>0</v>
      </c>
      <c r="G11" s="102">
        <f t="shared" si="2"/>
        <v>0</v>
      </c>
      <c r="H11" s="65">
        <f t="shared" ref="H11:H19" si="5">G11*1.21-G11</f>
        <v>0</v>
      </c>
      <c r="I11" s="66">
        <f t="shared" ref="I11:I19" si="6">G11*1.21</f>
        <v>0</v>
      </c>
    </row>
    <row r="12" spans="1:10" ht="57.95" customHeight="1" x14ac:dyDescent="0.2">
      <c r="A12" s="98">
        <v>3</v>
      </c>
      <c r="B12" s="99" t="s">
        <v>85</v>
      </c>
      <c r="C12" s="99" t="s">
        <v>96</v>
      </c>
      <c r="D12" s="99" t="s">
        <v>83</v>
      </c>
      <c r="E12" s="100">
        <v>1</v>
      </c>
      <c r="F12" s="101">
        <v>0</v>
      </c>
      <c r="G12" s="102">
        <f t="shared" si="2"/>
        <v>0</v>
      </c>
      <c r="H12" s="65">
        <f t="shared" si="5"/>
        <v>0</v>
      </c>
      <c r="I12" s="66">
        <f t="shared" si="6"/>
        <v>0</v>
      </c>
    </row>
    <row r="13" spans="1:10" ht="75.75" customHeight="1" x14ac:dyDescent="0.2">
      <c r="A13" s="98">
        <v>4</v>
      </c>
      <c r="B13" s="99" t="s">
        <v>86</v>
      </c>
      <c r="C13" s="99" t="s">
        <v>97</v>
      </c>
      <c r="D13" s="99" t="s">
        <v>83</v>
      </c>
      <c r="E13" s="100">
        <v>1</v>
      </c>
      <c r="F13" s="101">
        <v>0</v>
      </c>
      <c r="G13" s="102">
        <f t="shared" si="2"/>
        <v>0</v>
      </c>
      <c r="H13" s="65">
        <f t="shared" si="5"/>
        <v>0</v>
      </c>
      <c r="I13" s="66">
        <f t="shared" si="6"/>
        <v>0</v>
      </c>
    </row>
    <row r="14" spans="1:10" ht="75.75" customHeight="1" x14ac:dyDescent="0.2">
      <c r="A14" s="98">
        <v>5</v>
      </c>
      <c r="B14" s="99" t="s">
        <v>87</v>
      </c>
      <c r="C14" s="99" t="s">
        <v>98</v>
      </c>
      <c r="D14" s="99" t="s">
        <v>83</v>
      </c>
      <c r="E14" s="100">
        <v>1</v>
      </c>
      <c r="F14" s="101">
        <v>0</v>
      </c>
      <c r="G14" s="102">
        <f t="shared" si="2"/>
        <v>0</v>
      </c>
      <c r="H14" s="65">
        <f t="shared" si="5"/>
        <v>0</v>
      </c>
      <c r="I14" s="66">
        <f t="shared" si="6"/>
        <v>0</v>
      </c>
    </row>
    <row r="15" spans="1:10" ht="57.95" customHeight="1" x14ac:dyDescent="0.2">
      <c r="A15" s="98">
        <v>6</v>
      </c>
      <c r="B15" s="99" t="s">
        <v>88</v>
      </c>
      <c r="C15" s="99" t="s">
        <v>99</v>
      </c>
      <c r="D15" s="99" t="s">
        <v>83</v>
      </c>
      <c r="E15" s="100">
        <v>1</v>
      </c>
      <c r="F15" s="101">
        <v>0</v>
      </c>
      <c r="G15" s="102">
        <f t="shared" si="2"/>
        <v>0</v>
      </c>
      <c r="H15" s="65">
        <f t="shared" si="5"/>
        <v>0</v>
      </c>
      <c r="I15" s="66">
        <f t="shared" si="6"/>
        <v>0</v>
      </c>
    </row>
    <row r="16" spans="1:10" ht="57.95" customHeight="1" x14ac:dyDescent="0.2">
      <c r="A16" s="98">
        <v>7</v>
      </c>
      <c r="B16" s="99" t="s">
        <v>89</v>
      </c>
      <c r="C16" s="99" t="s">
        <v>100</v>
      </c>
      <c r="D16" s="99" t="s">
        <v>83</v>
      </c>
      <c r="E16" s="100">
        <v>1</v>
      </c>
      <c r="F16" s="101">
        <v>0</v>
      </c>
      <c r="G16" s="102">
        <f t="shared" si="2"/>
        <v>0</v>
      </c>
      <c r="H16" s="65">
        <f t="shared" si="5"/>
        <v>0</v>
      </c>
      <c r="I16" s="66">
        <f t="shared" si="6"/>
        <v>0</v>
      </c>
    </row>
    <row r="17" spans="1:12" ht="57.95" customHeight="1" x14ac:dyDescent="0.2">
      <c r="A17" s="98">
        <v>8</v>
      </c>
      <c r="B17" s="99" t="s">
        <v>90</v>
      </c>
      <c r="C17" s="99" t="s">
        <v>101</v>
      </c>
      <c r="D17" s="99" t="s">
        <v>91</v>
      </c>
      <c r="E17" s="100">
        <v>20</v>
      </c>
      <c r="F17" s="101">
        <v>0</v>
      </c>
      <c r="G17" s="102">
        <f t="shared" si="2"/>
        <v>0</v>
      </c>
      <c r="H17" s="65">
        <f t="shared" si="5"/>
        <v>0</v>
      </c>
      <c r="I17" s="66">
        <f t="shared" si="6"/>
        <v>0</v>
      </c>
    </row>
    <row r="18" spans="1:12" ht="57.95" customHeight="1" x14ac:dyDescent="0.2">
      <c r="A18" s="98">
        <v>9</v>
      </c>
      <c r="B18" s="99" t="s">
        <v>92</v>
      </c>
      <c r="C18" s="99" t="s">
        <v>102</v>
      </c>
      <c r="D18" s="99" t="s">
        <v>83</v>
      </c>
      <c r="E18" s="100">
        <v>1</v>
      </c>
      <c r="F18" s="101">
        <v>0</v>
      </c>
      <c r="G18" s="102">
        <f t="shared" si="2"/>
        <v>0</v>
      </c>
      <c r="H18" s="65">
        <f t="shared" si="5"/>
        <v>0</v>
      </c>
      <c r="I18" s="66">
        <f t="shared" si="6"/>
        <v>0</v>
      </c>
    </row>
    <row r="19" spans="1:12" ht="57.95" customHeight="1" x14ac:dyDescent="0.2">
      <c r="A19" s="98">
        <v>10</v>
      </c>
      <c r="B19" s="99" t="s">
        <v>93</v>
      </c>
      <c r="C19" s="99" t="s">
        <v>103</v>
      </c>
      <c r="D19" s="99" t="s">
        <v>83</v>
      </c>
      <c r="E19" s="100">
        <v>1</v>
      </c>
      <c r="F19" s="101">
        <v>0</v>
      </c>
      <c r="G19" s="102">
        <f t="shared" si="2"/>
        <v>0</v>
      </c>
      <c r="H19" s="65">
        <f t="shared" si="5"/>
        <v>0</v>
      </c>
      <c r="I19" s="66">
        <f t="shared" si="6"/>
        <v>0</v>
      </c>
    </row>
    <row r="20" spans="1:12" ht="12.75" customHeight="1" x14ac:dyDescent="0.2">
      <c r="A20" s="74"/>
      <c r="B20" s="75" t="s">
        <v>80</v>
      </c>
      <c r="C20" s="76" t="s">
        <v>81</v>
      </c>
      <c r="D20" s="77"/>
      <c r="E20" s="92"/>
      <c r="F20" s="78"/>
      <c r="G20" s="79">
        <f>SUM(G10:G19)</f>
        <v>0</v>
      </c>
      <c r="H20" s="79">
        <f t="shared" ref="H20:I20" si="7">SUM(H10:H19)</f>
        <v>0</v>
      </c>
      <c r="I20" s="94">
        <f t="shared" si="7"/>
        <v>0</v>
      </c>
      <c r="K20" s="104"/>
      <c r="L20" s="103"/>
    </row>
    <row r="21" spans="1:12" ht="12.75" customHeight="1" x14ac:dyDescent="0.2">
      <c r="C21" s="96"/>
      <c r="H21" s="103"/>
      <c r="I21" s="103"/>
    </row>
    <row r="22" spans="1:12" ht="28.5" customHeight="1" x14ac:dyDescent="0.2">
      <c r="A22" s="148" t="s">
        <v>1</v>
      </c>
      <c r="B22" s="149"/>
      <c r="C22" s="61" t="s">
        <v>104</v>
      </c>
      <c r="D22" s="62"/>
      <c r="E22" s="90"/>
      <c r="F22" s="63"/>
      <c r="G22" s="64">
        <f>G57+G62+G68+G83+G91+G96+G102+G126+G133+G140+G144+G148+G154</f>
        <v>0</v>
      </c>
      <c r="H22" s="64">
        <f t="shared" ref="H22:I22" si="8">H57+H62+H68+H83+H91+H96+H102+H126+H133+H140+H144+H148+H154</f>
        <v>0</v>
      </c>
      <c r="I22" s="171">
        <f t="shared" si="8"/>
        <v>0</v>
      </c>
      <c r="J22" s="87"/>
    </row>
    <row r="23" spans="1:12" ht="12.75" customHeight="1" x14ac:dyDescent="0.2">
      <c r="A23" s="176"/>
      <c r="B23" s="177" t="s">
        <v>7</v>
      </c>
      <c r="C23" s="177" t="s">
        <v>69</v>
      </c>
      <c r="D23" s="177"/>
      <c r="E23" s="177"/>
      <c r="F23" s="177"/>
      <c r="G23" s="177"/>
      <c r="H23" s="174"/>
      <c r="I23" s="175"/>
    </row>
    <row r="24" spans="1:12" ht="75.75" customHeight="1" x14ac:dyDescent="0.2">
      <c r="A24" s="98">
        <v>11</v>
      </c>
      <c r="B24" s="99" t="s">
        <v>105</v>
      </c>
      <c r="C24" s="99" t="s">
        <v>212</v>
      </c>
      <c r="D24" s="99" t="s">
        <v>15</v>
      </c>
      <c r="E24" s="100">
        <v>89.6</v>
      </c>
      <c r="F24" s="101">
        <v>0</v>
      </c>
      <c r="G24" s="102">
        <f t="shared" ref="G24:G55" si="9">ROUND((E24*F24),2)</f>
        <v>0</v>
      </c>
      <c r="H24" s="65">
        <f t="shared" ref="H24:H56" si="10">G24*1.21-G24</f>
        <v>0</v>
      </c>
      <c r="I24" s="66">
        <f t="shared" ref="I24:I56" si="11">G24*1.21</f>
        <v>0</v>
      </c>
    </row>
    <row r="25" spans="1:12" ht="75.75" customHeight="1" x14ac:dyDescent="0.2">
      <c r="A25" s="98">
        <v>12</v>
      </c>
      <c r="B25" s="99" t="s">
        <v>106</v>
      </c>
      <c r="C25" s="99" t="s">
        <v>213</v>
      </c>
      <c r="D25" s="99" t="s">
        <v>15</v>
      </c>
      <c r="E25" s="100">
        <v>89.6</v>
      </c>
      <c r="F25" s="101">
        <v>0</v>
      </c>
      <c r="G25" s="102">
        <f t="shared" si="9"/>
        <v>0</v>
      </c>
      <c r="H25" s="65">
        <f t="shared" si="10"/>
        <v>0</v>
      </c>
      <c r="I25" s="66">
        <f t="shared" si="11"/>
        <v>0</v>
      </c>
    </row>
    <row r="26" spans="1:12" ht="75.75" customHeight="1" x14ac:dyDescent="0.2">
      <c r="A26" s="98">
        <v>13</v>
      </c>
      <c r="B26" s="99" t="s">
        <v>107</v>
      </c>
      <c r="C26" s="99" t="s">
        <v>214</v>
      </c>
      <c r="D26" s="99" t="s">
        <v>108</v>
      </c>
      <c r="E26" s="100">
        <v>2.2000000000000002</v>
      </c>
      <c r="F26" s="101">
        <v>0</v>
      </c>
      <c r="G26" s="102">
        <f t="shared" si="9"/>
        <v>0</v>
      </c>
      <c r="H26" s="65">
        <f t="shared" si="10"/>
        <v>0</v>
      </c>
      <c r="I26" s="66">
        <f t="shared" si="11"/>
        <v>0</v>
      </c>
    </row>
    <row r="27" spans="1:12" ht="75.75" customHeight="1" x14ac:dyDescent="0.2">
      <c r="A27" s="98">
        <v>14</v>
      </c>
      <c r="B27" s="99" t="s">
        <v>109</v>
      </c>
      <c r="C27" s="99" t="s">
        <v>215</v>
      </c>
      <c r="D27" s="99" t="s">
        <v>70</v>
      </c>
      <c r="E27" s="100">
        <v>20</v>
      </c>
      <c r="F27" s="101">
        <v>0</v>
      </c>
      <c r="G27" s="102">
        <f t="shared" si="9"/>
        <v>0</v>
      </c>
      <c r="H27" s="65">
        <f t="shared" si="10"/>
        <v>0</v>
      </c>
      <c r="I27" s="66">
        <f t="shared" si="11"/>
        <v>0</v>
      </c>
    </row>
    <row r="28" spans="1:12" ht="48" customHeight="1" x14ac:dyDescent="0.2">
      <c r="A28" s="98">
        <v>15</v>
      </c>
      <c r="B28" s="99" t="s">
        <v>110</v>
      </c>
      <c r="C28" s="184" t="s">
        <v>216</v>
      </c>
      <c r="D28" s="99" t="s">
        <v>66</v>
      </c>
      <c r="E28" s="100">
        <v>8.9999999999999993E-3</v>
      </c>
      <c r="F28" s="101">
        <v>0</v>
      </c>
      <c r="G28" s="102">
        <f t="shared" si="9"/>
        <v>0</v>
      </c>
      <c r="H28" s="65">
        <f t="shared" si="10"/>
        <v>0</v>
      </c>
      <c r="I28" s="66">
        <f t="shared" si="11"/>
        <v>0</v>
      </c>
    </row>
    <row r="29" spans="1:12" ht="75.75" customHeight="1" x14ac:dyDescent="0.2">
      <c r="A29" s="98">
        <v>16</v>
      </c>
      <c r="B29" s="99" t="s">
        <v>111</v>
      </c>
      <c r="C29" s="99" t="s">
        <v>217</v>
      </c>
      <c r="D29" s="99" t="s">
        <v>70</v>
      </c>
      <c r="E29" s="100">
        <v>5.81</v>
      </c>
      <c r="F29" s="101">
        <v>0</v>
      </c>
      <c r="G29" s="102">
        <f t="shared" si="9"/>
        <v>0</v>
      </c>
      <c r="H29" s="65">
        <f t="shared" si="10"/>
        <v>0</v>
      </c>
      <c r="I29" s="66">
        <f t="shared" si="11"/>
        <v>0</v>
      </c>
    </row>
    <row r="30" spans="1:12" ht="75.75" customHeight="1" x14ac:dyDescent="0.2">
      <c r="A30" s="98">
        <v>17</v>
      </c>
      <c r="B30" s="99" t="s">
        <v>112</v>
      </c>
      <c r="C30" s="99" t="s">
        <v>218</v>
      </c>
      <c r="D30" s="99" t="s">
        <v>70</v>
      </c>
      <c r="E30" s="100">
        <v>5.81</v>
      </c>
      <c r="F30" s="101">
        <v>0</v>
      </c>
      <c r="G30" s="102">
        <f t="shared" si="9"/>
        <v>0</v>
      </c>
      <c r="H30" s="65">
        <f t="shared" si="10"/>
        <v>0</v>
      </c>
      <c r="I30" s="66">
        <f t="shared" si="11"/>
        <v>0</v>
      </c>
    </row>
    <row r="31" spans="1:12" ht="75.75" customHeight="1" x14ac:dyDescent="0.2">
      <c r="A31" s="98">
        <v>18</v>
      </c>
      <c r="B31" s="99" t="s">
        <v>113</v>
      </c>
      <c r="C31" s="99" t="s">
        <v>219</v>
      </c>
      <c r="D31" s="99" t="s">
        <v>70</v>
      </c>
      <c r="E31" s="100">
        <v>1.94</v>
      </c>
      <c r="F31" s="101">
        <v>0</v>
      </c>
      <c r="G31" s="102">
        <f t="shared" si="9"/>
        <v>0</v>
      </c>
      <c r="H31" s="65">
        <f t="shared" si="10"/>
        <v>0</v>
      </c>
      <c r="I31" s="66">
        <f t="shared" si="11"/>
        <v>0</v>
      </c>
    </row>
    <row r="32" spans="1:12" ht="75.75" customHeight="1" x14ac:dyDescent="0.2">
      <c r="A32" s="98">
        <v>19</v>
      </c>
      <c r="B32" s="99" t="s">
        <v>114</v>
      </c>
      <c r="C32" s="99" t="s">
        <v>220</v>
      </c>
      <c r="D32" s="99" t="s">
        <v>70</v>
      </c>
      <c r="E32" s="100">
        <v>1.94</v>
      </c>
      <c r="F32" s="101">
        <v>0</v>
      </c>
      <c r="G32" s="102">
        <f t="shared" si="9"/>
        <v>0</v>
      </c>
      <c r="H32" s="65">
        <f t="shared" si="10"/>
        <v>0</v>
      </c>
      <c r="I32" s="66">
        <f t="shared" si="11"/>
        <v>0</v>
      </c>
    </row>
    <row r="33" spans="1:9" ht="75.75" customHeight="1" x14ac:dyDescent="0.2">
      <c r="A33" s="98">
        <v>20</v>
      </c>
      <c r="B33" s="99" t="s">
        <v>115</v>
      </c>
      <c r="C33" s="99" t="s">
        <v>221</v>
      </c>
      <c r="D33" s="99" t="s">
        <v>70</v>
      </c>
      <c r="E33" s="100">
        <v>89.37</v>
      </c>
      <c r="F33" s="101">
        <v>0</v>
      </c>
      <c r="G33" s="102">
        <f t="shared" si="9"/>
        <v>0</v>
      </c>
      <c r="H33" s="65">
        <f t="shared" si="10"/>
        <v>0</v>
      </c>
      <c r="I33" s="66">
        <f t="shared" si="11"/>
        <v>0</v>
      </c>
    </row>
    <row r="34" spans="1:9" ht="75.75" customHeight="1" x14ac:dyDescent="0.2">
      <c r="A34" s="98">
        <v>21</v>
      </c>
      <c r="B34" s="99" t="s">
        <v>116</v>
      </c>
      <c r="C34" s="99" t="s">
        <v>222</v>
      </c>
      <c r="D34" s="99" t="s">
        <v>70</v>
      </c>
      <c r="E34" s="100">
        <v>89.37</v>
      </c>
      <c r="F34" s="101">
        <v>0</v>
      </c>
      <c r="G34" s="102">
        <f t="shared" si="9"/>
        <v>0</v>
      </c>
      <c r="H34" s="65">
        <f t="shared" si="10"/>
        <v>0</v>
      </c>
      <c r="I34" s="66">
        <f t="shared" si="11"/>
        <v>0</v>
      </c>
    </row>
    <row r="35" spans="1:9" ht="75.75" customHeight="1" x14ac:dyDescent="0.2">
      <c r="A35" s="98">
        <v>22</v>
      </c>
      <c r="B35" s="99" t="s">
        <v>117</v>
      </c>
      <c r="C35" s="99" t="s">
        <v>223</v>
      </c>
      <c r="D35" s="99" t="s">
        <v>70</v>
      </c>
      <c r="E35" s="100">
        <v>29.79</v>
      </c>
      <c r="F35" s="101">
        <v>0</v>
      </c>
      <c r="G35" s="102">
        <f t="shared" si="9"/>
        <v>0</v>
      </c>
      <c r="H35" s="65">
        <f t="shared" si="10"/>
        <v>0</v>
      </c>
      <c r="I35" s="66">
        <f t="shared" si="11"/>
        <v>0</v>
      </c>
    </row>
    <row r="36" spans="1:9" ht="75.75" customHeight="1" x14ac:dyDescent="0.2">
      <c r="A36" s="98">
        <v>23</v>
      </c>
      <c r="B36" s="99" t="s">
        <v>118</v>
      </c>
      <c r="C36" s="99" t="s">
        <v>224</v>
      </c>
      <c r="D36" s="99" t="s">
        <v>70</v>
      </c>
      <c r="E36" s="100">
        <v>29.79</v>
      </c>
      <c r="F36" s="101">
        <v>0</v>
      </c>
      <c r="G36" s="102">
        <f t="shared" si="9"/>
        <v>0</v>
      </c>
      <c r="H36" s="65">
        <f t="shared" si="10"/>
        <v>0</v>
      </c>
      <c r="I36" s="66">
        <f t="shared" si="11"/>
        <v>0</v>
      </c>
    </row>
    <row r="37" spans="1:9" ht="90" customHeight="1" x14ac:dyDescent="0.2">
      <c r="A37" s="98">
        <v>24</v>
      </c>
      <c r="B37" s="99" t="s">
        <v>119</v>
      </c>
      <c r="C37" s="99" t="s">
        <v>225</v>
      </c>
      <c r="D37" s="99" t="s">
        <v>15</v>
      </c>
      <c r="E37" s="100">
        <v>154</v>
      </c>
      <c r="F37" s="101">
        <v>0</v>
      </c>
      <c r="G37" s="102">
        <f t="shared" si="9"/>
        <v>0</v>
      </c>
      <c r="H37" s="65">
        <f t="shared" si="10"/>
        <v>0</v>
      </c>
      <c r="I37" s="66">
        <f t="shared" si="11"/>
        <v>0</v>
      </c>
    </row>
    <row r="38" spans="1:9" ht="90" customHeight="1" x14ac:dyDescent="0.2">
      <c r="A38" s="98">
        <v>25</v>
      </c>
      <c r="B38" s="99" t="s">
        <v>120</v>
      </c>
      <c r="C38" s="99" t="s">
        <v>226</v>
      </c>
      <c r="D38" s="99" t="s">
        <v>15</v>
      </c>
      <c r="E38" s="100">
        <v>462</v>
      </c>
      <c r="F38" s="101">
        <v>0</v>
      </c>
      <c r="G38" s="102">
        <f t="shared" si="9"/>
        <v>0</v>
      </c>
      <c r="H38" s="65">
        <f t="shared" si="10"/>
        <v>0</v>
      </c>
      <c r="I38" s="66">
        <f t="shared" si="11"/>
        <v>0</v>
      </c>
    </row>
    <row r="39" spans="1:9" ht="75.75" customHeight="1" x14ac:dyDescent="0.2">
      <c r="A39" s="98">
        <v>26</v>
      </c>
      <c r="B39" s="99" t="s">
        <v>121</v>
      </c>
      <c r="C39" s="99" t="s">
        <v>227</v>
      </c>
      <c r="D39" s="99" t="s">
        <v>70</v>
      </c>
      <c r="E39" s="100">
        <v>119.16</v>
      </c>
      <c r="F39" s="101">
        <v>0</v>
      </c>
      <c r="G39" s="102">
        <f t="shared" si="9"/>
        <v>0</v>
      </c>
      <c r="H39" s="65">
        <f t="shared" si="10"/>
        <v>0</v>
      </c>
      <c r="I39" s="66">
        <f t="shared" si="11"/>
        <v>0</v>
      </c>
    </row>
    <row r="40" spans="1:9" ht="75.75" customHeight="1" x14ac:dyDescent="0.2">
      <c r="A40" s="98">
        <v>27</v>
      </c>
      <c r="B40" s="99" t="s">
        <v>121</v>
      </c>
      <c r="C40" s="99" t="s">
        <v>228</v>
      </c>
      <c r="D40" s="99" t="s">
        <v>70</v>
      </c>
      <c r="E40" s="100">
        <v>7.75</v>
      </c>
      <c r="F40" s="101">
        <v>0</v>
      </c>
      <c r="G40" s="102">
        <f t="shared" si="9"/>
        <v>0</v>
      </c>
      <c r="H40" s="65">
        <f t="shared" si="10"/>
        <v>0</v>
      </c>
      <c r="I40" s="66">
        <f t="shared" si="11"/>
        <v>0</v>
      </c>
    </row>
    <row r="41" spans="1:9" ht="75.75" customHeight="1" x14ac:dyDescent="0.2">
      <c r="A41" s="98">
        <v>28</v>
      </c>
      <c r="B41" s="99" t="s">
        <v>121</v>
      </c>
      <c r="C41" s="99" t="s">
        <v>229</v>
      </c>
      <c r="D41" s="99" t="s">
        <v>70</v>
      </c>
      <c r="E41" s="100">
        <v>89.6</v>
      </c>
      <c r="F41" s="101">
        <v>0</v>
      </c>
      <c r="G41" s="102">
        <f t="shared" si="9"/>
        <v>0</v>
      </c>
      <c r="H41" s="65">
        <f t="shared" si="10"/>
        <v>0</v>
      </c>
      <c r="I41" s="66">
        <f t="shared" si="11"/>
        <v>0</v>
      </c>
    </row>
    <row r="42" spans="1:9" ht="90" customHeight="1" x14ac:dyDescent="0.2">
      <c r="A42" s="98">
        <v>29</v>
      </c>
      <c r="B42" s="99" t="s">
        <v>122</v>
      </c>
      <c r="C42" s="99" t="s">
        <v>230</v>
      </c>
      <c r="D42" s="99" t="s">
        <v>70</v>
      </c>
      <c r="E42" s="100">
        <v>1429.92</v>
      </c>
      <c r="F42" s="101">
        <v>0</v>
      </c>
      <c r="G42" s="102">
        <f t="shared" si="9"/>
        <v>0</v>
      </c>
      <c r="H42" s="65">
        <f t="shared" si="10"/>
        <v>0</v>
      </c>
      <c r="I42" s="66">
        <f t="shared" si="11"/>
        <v>0</v>
      </c>
    </row>
    <row r="43" spans="1:9" ht="90" customHeight="1" x14ac:dyDescent="0.2">
      <c r="A43" s="98">
        <v>30</v>
      </c>
      <c r="B43" s="99" t="s">
        <v>122</v>
      </c>
      <c r="C43" s="99" t="s">
        <v>231</v>
      </c>
      <c r="D43" s="99" t="s">
        <v>70</v>
      </c>
      <c r="E43" s="100">
        <v>93</v>
      </c>
      <c r="F43" s="101">
        <v>0</v>
      </c>
      <c r="G43" s="102">
        <f t="shared" si="9"/>
        <v>0</v>
      </c>
      <c r="H43" s="65">
        <f t="shared" si="10"/>
        <v>0</v>
      </c>
      <c r="I43" s="66">
        <f t="shared" si="11"/>
        <v>0</v>
      </c>
    </row>
    <row r="44" spans="1:9" ht="90" customHeight="1" x14ac:dyDescent="0.2">
      <c r="A44" s="98">
        <v>31</v>
      </c>
      <c r="B44" s="99" t="s">
        <v>122</v>
      </c>
      <c r="C44" s="99" t="s">
        <v>232</v>
      </c>
      <c r="D44" s="99" t="s">
        <v>70</v>
      </c>
      <c r="E44" s="100">
        <v>1075.2</v>
      </c>
      <c r="F44" s="101">
        <v>0</v>
      </c>
      <c r="G44" s="102">
        <f t="shared" si="9"/>
        <v>0</v>
      </c>
      <c r="H44" s="65">
        <f t="shared" si="10"/>
        <v>0</v>
      </c>
      <c r="I44" s="66">
        <f t="shared" si="11"/>
        <v>0</v>
      </c>
    </row>
    <row r="45" spans="1:9" ht="75.75" customHeight="1" x14ac:dyDescent="0.2">
      <c r="A45" s="98">
        <v>32</v>
      </c>
      <c r="B45" s="99" t="s">
        <v>123</v>
      </c>
      <c r="C45" s="99" t="s">
        <v>233</v>
      </c>
      <c r="D45" s="99" t="s">
        <v>70</v>
      </c>
      <c r="E45" s="100">
        <v>119.16</v>
      </c>
      <c r="F45" s="101">
        <v>0</v>
      </c>
      <c r="G45" s="102">
        <f t="shared" si="9"/>
        <v>0</v>
      </c>
      <c r="H45" s="65">
        <f t="shared" si="10"/>
        <v>0</v>
      </c>
      <c r="I45" s="66">
        <f t="shared" si="11"/>
        <v>0</v>
      </c>
    </row>
    <row r="46" spans="1:9" ht="75.75" customHeight="1" x14ac:dyDescent="0.2">
      <c r="A46" s="98">
        <v>33</v>
      </c>
      <c r="B46" s="99" t="s">
        <v>123</v>
      </c>
      <c r="C46" s="99" t="s">
        <v>234</v>
      </c>
      <c r="D46" s="99" t="s">
        <v>70</v>
      </c>
      <c r="E46" s="100">
        <v>7.75</v>
      </c>
      <c r="F46" s="101">
        <v>0</v>
      </c>
      <c r="G46" s="102">
        <f t="shared" si="9"/>
        <v>0</v>
      </c>
      <c r="H46" s="65">
        <f t="shared" si="10"/>
        <v>0</v>
      </c>
      <c r="I46" s="66">
        <f t="shared" si="11"/>
        <v>0</v>
      </c>
    </row>
    <row r="47" spans="1:9" ht="75.75" customHeight="1" x14ac:dyDescent="0.2">
      <c r="A47" s="98">
        <v>34</v>
      </c>
      <c r="B47" s="99" t="s">
        <v>123</v>
      </c>
      <c r="C47" s="99" t="s">
        <v>235</v>
      </c>
      <c r="D47" s="99" t="s">
        <v>70</v>
      </c>
      <c r="E47" s="100">
        <v>47.47</v>
      </c>
      <c r="F47" s="101">
        <v>0</v>
      </c>
      <c r="G47" s="102">
        <f t="shared" si="9"/>
        <v>0</v>
      </c>
      <c r="H47" s="65">
        <f t="shared" si="10"/>
        <v>0</v>
      </c>
      <c r="I47" s="66">
        <f t="shared" si="11"/>
        <v>0</v>
      </c>
    </row>
    <row r="48" spans="1:9" ht="75.75" customHeight="1" x14ac:dyDescent="0.2">
      <c r="A48" s="98">
        <v>35</v>
      </c>
      <c r="B48" s="99" t="s">
        <v>71</v>
      </c>
      <c r="C48" s="99" t="s">
        <v>236</v>
      </c>
      <c r="D48" s="99" t="s">
        <v>70</v>
      </c>
      <c r="E48" s="100">
        <v>89.6</v>
      </c>
      <c r="F48" s="101">
        <v>0</v>
      </c>
      <c r="G48" s="102">
        <f t="shared" si="9"/>
        <v>0</v>
      </c>
      <c r="H48" s="65">
        <f t="shared" si="10"/>
        <v>0</v>
      </c>
      <c r="I48" s="66">
        <f t="shared" si="11"/>
        <v>0</v>
      </c>
    </row>
    <row r="49" spans="1:12" ht="75.75" customHeight="1" x14ac:dyDescent="0.2">
      <c r="A49" s="98">
        <v>36</v>
      </c>
      <c r="B49" s="99" t="s">
        <v>71</v>
      </c>
      <c r="C49" s="99" t="s">
        <v>237</v>
      </c>
      <c r="D49" s="99" t="s">
        <v>70</v>
      </c>
      <c r="E49" s="100">
        <v>119.16</v>
      </c>
      <c r="F49" s="101">
        <v>0</v>
      </c>
      <c r="G49" s="102">
        <f t="shared" si="9"/>
        <v>0</v>
      </c>
      <c r="H49" s="65">
        <f t="shared" si="10"/>
        <v>0</v>
      </c>
      <c r="I49" s="66">
        <f t="shared" si="11"/>
        <v>0</v>
      </c>
    </row>
    <row r="50" spans="1:12" ht="75.75" customHeight="1" x14ac:dyDescent="0.2">
      <c r="A50" s="98">
        <v>37</v>
      </c>
      <c r="B50" s="99" t="s">
        <v>71</v>
      </c>
      <c r="C50" s="99" t="s">
        <v>238</v>
      </c>
      <c r="D50" s="99" t="s">
        <v>70</v>
      </c>
      <c r="E50" s="100">
        <v>7.75</v>
      </c>
      <c r="F50" s="101">
        <v>0</v>
      </c>
      <c r="G50" s="102">
        <f t="shared" si="9"/>
        <v>0</v>
      </c>
      <c r="H50" s="65">
        <f t="shared" si="10"/>
        <v>0</v>
      </c>
      <c r="I50" s="66">
        <f t="shared" si="11"/>
        <v>0</v>
      </c>
    </row>
    <row r="51" spans="1:12" ht="75.75" customHeight="1" x14ac:dyDescent="0.2">
      <c r="A51" s="98">
        <v>38</v>
      </c>
      <c r="B51" s="99" t="s">
        <v>124</v>
      </c>
      <c r="C51" s="99" t="s">
        <v>239</v>
      </c>
      <c r="D51" s="99" t="s">
        <v>66</v>
      </c>
      <c r="E51" s="100">
        <v>0</v>
      </c>
      <c r="F51" s="101">
        <v>0</v>
      </c>
      <c r="G51" s="102">
        <f t="shared" si="9"/>
        <v>0</v>
      </c>
      <c r="H51" s="65">
        <f t="shared" si="10"/>
        <v>0</v>
      </c>
      <c r="I51" s="66">
        <f t="shared" si="11"/>
        <v>0</v>
      </c>
    </row>
    <row r="52" spans="1:12" ht="75.75" customHeight="1" x14ac:dyDescent="0.2">
      <c r="A52" s="98">
        <v>39</v>
      </c>
      <c r="B52" s="99" t="s">
        <v>124</v>
      </c>
      <c r="C52" s="99" t="s">
        <v>240</v>
      </c>
      <c r="D52" s="99" t="s">
        <v>66</v>
      </c>
      <c r="E52" s="100">
        <v>0</v>
      </c>
      <c r="F52" s="101">
        <v>0</v>
      </c>
      <c r="G52" s="102">
        <f t="shared" si="9"/>
        <v>0</v>
      </c>
      <c r="H52" s="65">
        <f t="shared" si="10"/>
        <v>0</v>
      </c>
      <c r="I52" s="66">
        <f t="shared" si="11"/>
        <v>0</v>
      </c>
    </row>
    <row r="53" spans="1:12" ht="75.75" customHeight="1" x14ac:dyDescent="0.2">
      <c r="A53" s="98">
        <v>40</v>
      </c>
      <c r="B53" s="99" t="s">
        <v>124</v>
      </c>
      <c r="C53" s="99" t="s">
        <v>241</v>
      </c>
      <c r="D53" s="99" t="s">
        <v>66</v>
      </c>
      <c r="E53" s="100">
        <v>0</v>
      </c>
      <c r="F53" s="101">
        <v>0</v>
      </c>
      <c r="G53" s="102">
        <f t="shared" si="9"/>
        <v>0</v>
      </c>
      <c r="H53" s="65">
        <f t="shared" si="10"/>
        <v>0</v>
      </c>
      <c r="I53" s="66">
        <f t="shared" si="11"/>
        <v>0</v>
      </c>
    </row>
    <row r="54" spans="1:12" ht="75.75" customHeight="1" x14ac:dyDescent="0.2">
      <c r="A54" s="98">
        <v>41</v>
      </c>
      <c r="B54" s="99" t="s">
        <v>125</v>
      </c>
      <c r="C54" s="99" t="s">
        <v>242</v>
      </c>
      <c r="D54" s="99" t="s">
        <v>70</v>
      </c>
      <c r="E54" s="100">
        <v>60.9</v>
      </c>
      <c r="F54" s="101">
        <v>0</v>
      </c>
      <c r="G54" s="102">
        <f t="shared" si="9"/>
        <v>0</v>
      </c>
      <c r="H54" s="65">
        <f t="shared" si="10"/>
        <v>0</v>
      </c>
      <c r="I54" s="66">
        <f t="shared" si="11"/>
        <v>0</v>
      </c>
    </row>
    <row r="55" spans="1:12" ht="75.75" customHeight="1" x14ac:dyDescent="0.2">
      <c r="A55" s="98">
        <v>42</v>
      </c>
      <c r="B55" s="99" t="s">
        <v>126</v>
      </c>
      <c r="C55" s="99" t="s">
        <v>243</v>
      </c>
      <c r="D55" s="99" t="s">
        <v>70</v>
      </c>
      <c r="E55" s="100">
        <v>49.65</v>
      </c>
      <c r="F55" s="101">
        <v>0</v>
      </c>
      <c r="G55" s="102">
        <f t="shared" si="9"/>
        <v>0</v>
      </c>
      <c r="H55" s="65">
        <f t="shared" si="10"/>
        <v>0</v>
      </c>
      <c r="I55" s="66">
        <f t="shared" si="11"/>
        <v>0</v>
      </c>
    </row>
    <row r="56" spans="1:12" ht="33.75" customHeight="1" x14ac:dyDescent="0.2">
      <c r="A56" s="98">
        <v>43</v>
      </c>
      <c r="B56" s="99" t="s">
        <v>127</v>
      </c>
      <c r="C56" s="184" t="s">
        <v>128</v>
      </c>
      <c r="D56" s="99" t="s">
        <v>66</v>
      </c>
      <c r="E56" s="100">
        <v>99.3</v>
      </c>
      <c r="F56" s="101">
        <v>0</v>
      </c>
      <c r="G56" s="102">
        <f>ROUND(E56*F56,2)</f>
        <v>0</v>
      </c>
      <c r="H56" s="65">
        <f t="shared" si="10"/>
        <v>0</v>
      </c>
      <c r="I56" s="66">
        <f t="shared" si="11"/>
        <v>0</v>
      </c>
    </row>
    <row r="57" spans="1:12" ht="12.75" customHeight="1" x14ac:dyDescent="0.2">
      <c r="A57" s="67"/>
      <c r="B57" s="68" t="s">
        <v>7</v>
      </c>
      <c r="C57" s="69" t="s">
        <v>69</v>
      </c>
      <c r="D57" s="70"/>
      <c r="E57" s="91"/>
      <c r="F57" s="71"/>
      <c r="G57" s="72">
        <f>SUM(G24:G56)</f>
        <v>0</v>
      </c>
      <c r="H57" s="72">
        <f t="shared" ref="H57:I57" si="12">SUM(H24:H56)</f>
        <v>0</v>
      </c>
      <c r="I57" s="93">
        <f t="shared" si="12"/>
        <v>0</v>
      </c>
      <c r="K57" s="104"/>
      <c r="L57" s="103"/>
    </row>
    <row r="58" spans="1:12" ht="12.75" customHeight="1" x14ac:dyDescent="0.2">
      <c r="A58" s="178"/>
      <c r="B58" s="179"/>
      <c r="C58" s="179"/>
      <c r="D58" s="179"/>
      <c r="E58" s="179"/>
      <c r="F58" s="179"/>
      <c r="G58" s="179"/>
      <c r="H58" s="180"/>
      <c r="I58" s="181"/>
    </row>
    <row r="59" spans="1:12" ht="12.75" customHeight="1" x14ac:dyDescent="0.2">
      <c r="A59" s="182"/>
      <c r="B59" s="183" t="s">
        <v>8</v>
      </c>
      <c r="C59" s="183" t="s">
        <v>129</v>
      </c>
      <c r="D59" s="183"/>
      <c r="E59" s="183"/>
      <c r="F59" s="183"/>
      <c r="G59" s="183"/>
      <c r="H59" s="180"/>
      <c r="I59" s="181"/>
    </row>
    <row r="60" spans="1:12" ht="75.75" customHeight="1" x14ac:dyDescent="0.2">
      <c r="A60" s="98">
        <v>44</v>
      </c>
      <c r="B60" s="99" t="s">
        <v>130</v>
      </c>
      <c r="C60" s="99" t="s">
        <v>244</v>
      </c>
      <c r="D60" s="99" t="s">
        <v>70</v>
      </c>
      <c r="E60" s="100">
        <v>9.49</v>
      </c>
      <c r="F60" s="101">
        <v>0</v>
      </c>
      <c r="G60" s="102">
        <f>ROUND((E60*F60),2)</f>
        <v>0</v>
      </c>
      <c r="H60" s="65">
        <f t="shared" ref="H60:H61" si="13">G60*1.21-G60</f>
        <v>0</v>
      </c>
      <c r="I60" s="66">
        <f t="shared" ref="I60:I61" si="14">G60*1.21</f>
        <v>0</v>
      </c>
    </row>
    <row r="61" spans="1:12" ht="75.75" customHeight="1" x14ac:dyDescent="0.2">
      <c r="A61" s="98">
        <v>45</v>
      </c>
      <c r="B61" s="99" t="s">
        <v>131</v>
      </c>
      <c r="C61" s="99" t="s">
        <v>245</v>
      </c>
      <c r="D61" s="99" t="s">
        <v>108</v>
      </c>
      <c r="E61" s="100">
        <v>57.5</v>
      </c>
      <c r="F61" s="101">
        <v>0</v>
      </c>
      <c r="G61" s="102">
        <f>ROUND((E61*F61),2)</f>
        <v>0</v>
      </c>
      <c r="H61" s="65">
        <f t="shared" si="13"/>
        <v>0</v>
      </c>
      <c r="I61" s="66">
        <f t="shared" si="14"/>
        <v>0</v>
      </c>
    </row>
    <row r="62" spans="1:12" ht="12.75" customHeight="1" x14ac:dyDescent="0.2">
      <c r="A62" s="67"/>
      <c r="B62" s="68" t="s">
        <v>8</v>
      </c>
      <c r="C62" s="69" t="s">
        <v>129</v>
      </c>
      <c r="D62" s="70"/>
      <c r="E62" s="91"/>
      <c r="F62" s="71"/>
      <c r="G62" s="72">
        <f>SUM(G60:G61)</f>
        <v>0</v>
      </c>
      <c r="H62" s="72">
        <f t="shared" ref="H62:I62" si="15">SUM(H60:H61)</f>
        <v>0</v>
      </c>
      <c r="I62" s="93">
        <f t="shared" si="15"/>
        <v>0</v>
      </c>
      <c r="K62" s="104"/>
      <c r="L62" s="103"/>
    </row>
    <row r="63" spans="1:12" ht="12.75" customHeight="1" x14ac:dyDescent="0.2">
      <c r="A63" s="178"/>
      <c r="B63" s="179"/>
      <c r="C63" s="179"/>
      <c r="D63" s="179"/>
      <c r="E63" s="179"/>
      <c r="F63" s="179"/>
      <c r="G63" s="179"/>
      <c r="H63" s="180"/>
      <c r="I63" s="181"/>
    </row>
    <row r="64" spans="1:12" ht="12.75" customHeight="1" x14ac:dyDescent="0.2">
      <c r="A64" s="182"/>
      <c r="B64" s="183" t="s">
        <v>9</v>
      </c>
      <c r="C64" s="183" t="s">
        <v>132</v>
      </c>
      <c r="D64" s="183"/>
      <c r="E64" s="183"/>
      <c r="F64" s="183"/>
      <c r="G64" s="183"/>
      <c r="H64" s="180"/>
      <c r="I64" s="181"/>
    </row>
    <row r="65" spans="1:12" ht="75.75" customHeight="1" x14ac:dyDescent="0.2">
      <c r="A65" s="98">
        <v>45</v>
      </c>
      <c r="B65" s="99" t="s">
        <v>133</v>
      </c>
      <c r="C65" s="99" t="s">
        <v>246</v>
      </c>
      <c r="D65" s="99" t="s">
        <v>70</v>
      </c>
      <c r="E65" s="100">
        <v>0.71599999999999997</v>
      </c>
      <c r="F65" s="101">
        <v>0</v>
      </c>
      <c r="G65" s="102">
        <f>ROUND((E65*F65),2)</f>
        <v>0</v>
      </c>
      <c r="H65" s="65">
        <f t="shared" ref="H65:H67" si="16">G65*1.21-G65</f>
        <v>0</v>
      </c>
      <c r="I65" s="66">
        <f t="shared" ref="I65:I67" si="17">G65*1.21</f>
        <v>0</v>
      </c>
    </row>
    <row r="66" spans="1:12" ht="75.75" customHeight="1" x14ac:dyDescent="0.2">
      <c r="A66" s="98">
        <v>47</v>
      </c>
      <c r="B66" s="99" t="s">
        <v>134</v>
      </c>
      <c r="C66" s="99" t="s">
        <v>247</v>
      </c>
      <c r="D66" s="99" t="s">
        <v>15</v>
      </c>
      <c r="E66" s="100">
        <v>7.49</v>
      </c>
      <c r="F66" s="101">
        <v>0</v>
      </c>
      <c r="G66" s="102">
        <f>ROUND((E66*F66),2)</f>
        <v>0</v>
      </c>
      <c r="H66" s="65">
        <f t="shared" si="16"/>
        <v>0</v>
      </c>
      <c r="I66" s="66">
        <f t="shared" si="17"/>
        <v>0</v>
      </c>
    </row>
    <row r="67" spans="1:12" ht="90" customHeight="1" x14ac:dyDescent="0.2">
      <c r="A67" s="98">
        <v>48</v>
      </c>
      <c r="B67" s="99" t="s">
        <v>135</v>
      </c>
      <c r="C67" s="99" t="s">
        <v>248</v>
      </c>
      <c r="D67" s="99" t="s">
        <v>70</v>
      </c>
      <c r="E67" s="100">
        <v>2.5</v>
      </c>
      <c r="F67" s="101">
        <v>0</v>
      </c>
      <c r="G67" s="102">
        <f>ROUND((E67*F67),2)</f>
        <v>0</v>
      </c>
      <c r="H67" s="65">
        <f t="shared" si="16"/>
        <v>0</v>
      </c>
      <c r="I67" s="66">
        <f t="shared" si="17"/>
        <v>0</v>
      </c>
    </row>
    <row r="68" spans="1:12" ht="12.75" customHeight="1" x14ac:dyDescent="0.2">
      <c r="A68" s="67"/>
      <c r="B68" s="68" t="s">
        <v>9</v>
      </c>
      <c r="C68" s="69" t="s">
        <v>132</v>
      </c>
      <c r="D68" s="70"/>
      <c r="E68" s="91"/>
      <c r="F68" s="71"/>
      <c r="G68" s="72">
        <f>SUM(G65:G67)</f>
        <v>0</v>
      </c>
      <c r="H68" s="72">
        <f t="shared" ref="H68:I68" si="18">SUM(H65:H67)</f>
        <v>0</v>
      </c>
      <c r="I68" s="93">
        <f t="shared" si="18"/>
        <v>0</v>
      </c>
      <c r="K68" s="104"/>
      <c r="L68" s="103"/>
    </row>
    <row r="69" spans="1:12" ht="12.75" customHeight="1" x14ac:dyDescent="0.2">
      <c r="A69" s="178"/>
      <c r="B69" s="179"/>
      <c r="C69" s="179"/>
      <c r="D69" s="179"/>
      <c r="E69" s="179"/>
      <c r="F69" s="179"/>
      <c r="G69" s="179"/>
      <c r="H69" s="180"/>
      <c r="I69" s="181"/>
    </row>
    <row r="70" spans="1:12" ht="12.75" customHeight="1" x14ac:dyDescent="0.2">
      <c r="A70" s="182"/>
      <c r="B70" s="183" t="s">
        <v>10</v>
      </c>
      <c r="C70" s="183" t="s">
        <v>136</v>
      </c>
      <c r="D70" s="183"/>
      <c r="E70" s="183"/>
      <c r="F70" s="183"/>
      <c r="G70" s="183"/>
      <c r="H70" s="180"/>
      <c r="I70" s="181"/>
    </row>
    <row r="71" spans="1:12" ht="75.75" customHeight="1" x14ac:dyDescent="0.2">
      <c r="A71" s="98">
        <v>49</v>
      </c>
      <c r="B71" s="99" t="s">
        <v>137</v>
      </c>
      <c r="C71" s="99" t="s">
        <v>249</v>
      </c>
      <c r="D71" s="99" t="s">
        <v>70</v>
      </c>
      <c r="E71" s="100">
        <v>0.45900000000000002</v>
      </c>
      <c r="F71" s="101">
        <v>0</v>
      </c>
      <c r="G71" s="102">
        <f>ROUND((E71*F71),2)</f>
        <v>0</v>
      </c>
      <c r="H71" s="65">
        <f t="shared" ref="H71:H82" si="19">G71*1.21-G71</f>
        <v>0</v>
      </c>
      <c r="I71" s="66">
        <f t="shared" ref="I71:I82" si="20">G71*1.21</f>
        <v>0</v>
      </c>
    </row>
    <row r="72" spans="1:12" ht="75.75" customHeight="1" x14ac:dyDescent="0.2">
      <c r="A72" s="98">
        <v>50</v>
      </c>
      <c r="B72" s="99" t="s">
        <v>137</v>
      </c>
      <c r="C72" s="99" t="s">
        <v>250</v>
      </c>
      <c r="D72" s="99" t="s">
        <v>70</v>
      </c>
      <c r="E72" s="100">
        <v>0.121</v>
      </c>
      <c r="F72" s="101">
        <v>0</v>
      </c>
      <c r="G72" s="102">
        <f>ROUND((E72*F72),2)</f>
        <v>0</v>
      </c>
      <c r="H72" s="65">
        <f t="shared" si="19"/>
        <v>0</v>
      </c>
      <c r="I72" s="66">
        <f t="shared" si="20"/>
        <v>0</v>
      </c>
    </row>
    <row r="73" spans="1:12" ht="75.75" customHeight="1" x14ac:dyDescent="0.2">
      <c r="A73" s="98">
        <v>51</v>
      </c>
      <c r="B73" s="99" t="s">
        <v>138</v>
      </c>
      <c r="C73" s="99" t="s">
        <v>251</v>
      </c>
      <c r="D73" s="99" t="s">
        <v>70</v>
      </c>
      <c r="E73" s="100">
        <v>7.81</v>
      </c>
      <c r="F73" s="101">
        <v>0</v>
      </c>
      <c r="G73" s="102">
        <f>ROUND((E73*F73),2)</f>
        <v>0</v>
      </c>
      <c r="H73" s="65">
        <f t="shared" si="19"/>
        <v>0</v>
      </c>
      <c r="I73" s="66">
        <f t="shared" si="20"/>
        <v>0</v>
      </c>
    </row>
    <row r="74" spans="1:12" ht="75.75" customHeight="1" x14ac:dyDescent="0.2">
      <c r="A74" s="98">
        <v>52</v>
      </c>
      <c r="B74" s="99" t="s">
        <v>139</v>
      </c>
      <c r="C74" s="99" t="s">
        <v>252</v>
      </c>
      <c r="D74" s="99" t="s">
        <v>140</v>
      </c>
      <c r="E74" s="100">
        <v>4</v>
      </c>
      <c r="F74" s="101">
        <v>0</v>
      </c>
      <c r="G74" s="102">
        <f>ROUND((E74*F74),2)</f>
        <v>0</v>
      </c>
      <c r="H74" s="65">
        <f t="shared" si="19"/>
        <v>0</v>
      </c>
      <c r="I74" s="66">
        <f t="shared" si="20"/>
        <v>0</v>
      </c>
    </row>
    <row r="75" spans="1:12" ht="33.75" customHeight="1" x14ac:dyDescent="0.2">
      <c r="A75" s="98">
        <v>53</v>
      </c>
      <c r="B75" s="99" t="s">
        <v>141</v>
      </c>
      <c r="C75" s="184" t="s">
        <v>142</v>
      </c>
      <c r="D75" s="99" t="s">
        <v>140</v>
      </c>
      <c r="E75" s="100">
        <v>4</v>
      </c>
      <c r="F75" s="101">
        <v>0</v>
      </c>
      <c r="G75" s="102">
        <f>ROUND(E75*F75,2)</f>
        <v>0</v>
      </c>
      <c r="H75" s="65">
        <f t="shared" si="19"/>
        <v>0</v>
      </c>
      <c r="I75" s="66">
        <f t="shared" si="20"/>
        <v>0</v>
      </c>
    </row>
    <row r="76" spans="1:12" ht="75.75" customHeight="1" x14ac:dyDescent="0.2">
      <c r="A76" s="98">
        <v>54</v>
      </c>
      <c r="B76" s="99" t="s">
        <v>139</v>
      </c>
      <c r="C76" s="99" t="s">
        <v>253</v>
      </c>
      <c r="D76" s="99" t="s">
        <v>140</v>
      </c>
      <c r="E76" s="100">
        <v>1</v>
      </c>
      <c r="F76" s="101">
        <v>0</v>
      </c>
      <c r="G76" s="102">
        <f>ROUND((E76*F76),2)</f>
        <v>0</v>
      </c>
      <c r="H76" s="65">
        <f t="shared" si="19"/>
        <v>0</v>
      </c>
      <c r="I76" s="66">
        <f t="shared" si="20"/>
        <v>0</v>
      </c>
    </row>
    <row r="77" spans="1:12" ht="33.75" customHeight="1" x14ac:dyDescent="0.2">
      <c r="A77" s="98">
        <v>55</v>
      </c>
      <c r="B77" s="99" t="s">
        <v>143</v>
      </c>
      <c r="C77" s="184" t="s">
        <v>144</v>
      </c>
      <c r="D77" s="99" t="s">
        <v>140</v>
      </c>
      <c r="E77" s="100">
        <v>1</v>
      </c>
      <c r="F77" s="101">
        <v>0</v>
      </c>
      <c r="G77" s="102">
        <f>ROUND(E77*F77,2)</f>
        <v>0</v>
      </c>
      <c r="H77" s="65">
        <f t="shared" si="19"/>
        <v>0</v>
      </c>
      <c r="I77" s="66">
        <f t="shared" si="20"/>
        <v>0</v>
      </c>
    </row>
    <row r="78" spans="1:12" ht="75.75" customHeight="1" x14ac:dyDescent="0.2">
      <c r="A78" s="98">
        <v>56</v>
      </c>
      <c r="B78" s="99" t="s">
        <v>139</v>
      </c>
      <c r="C78" s="99" t="s">
        <v>253</v>
      </c>
      <c r="D78" s="99" t="s">
        <v>140</v>
      </c>
      <c r="E78" s="100">
        <v>1</v>
      </c>
      <c r="F78" s="101">
        <v>0</v>
      </c>
      <c r="G78" s="102">
        <f>ROUND((E78*F78),2)</f>
        <v>0</v>
      </c>
      <c r="H78" s="65">
        <f t="shared" si="19"/>
        <v>0</v>
      </c>
      <c r="I78" s="66">
        <f t="shared" si="20"/>
        <v>0</v>
      </c>
    </row>
    <row r="79" spans="1:12" ht="33.75" customHeight="1" x14ac:dyDescent="0.2">
      <c r="A79" s="98">
        <v>57</v>
      </c>
      <c r="B79" s="99" t="s">
        <v>143</v>
      </c>
      <c r="C79" s="184" t="s">
        <v>145</v>
      </c>
      <c r="D79" s="99" t="s">
        <v>140</v>
      </c>
      <c r="E79" s="100">
        <v>1</v>
      </c>
      <c r="F79" s="101">
        <v>0</v>
      </c>
      <c r="G79" s="102">
        <f>ROUND(E79*F79,2)</f>
        <v>0</v>
      </c>
      <c r="H79" s="65">
        <f t="shared" si="19"/>
        <v>0</v>
      </c>
      <c r="I79" s="66">
        <f t="shared" si="20"/>
        <v>0</v>
      </c>
    </row>
    <row r="80" spans="1:12" ht="75.75" customHeight="1" x14ac:dyDescent="0.2">
      <c r="A80" s="98">
        <v>58</v>
      </c>
      <c r="B80" s="99" t="s">
        <v>146</v>
      </c>
      <c r="C80" s="99" t="s">
        <v>254</v>
      </c>
      <c r="D80" s="99" t="s">
        <v>70</v>
      </c>
      <c r="E80" s="100">
        <v>0.45900000000000002</v>
      </c>
      <c r="F80" s="101">
        <v>0</v>
      </c>
      <c r="G80" s="102">
        <f>ROUND((E80*F80),2)</f>
        <v>0</v>
      </c>
      <c r="H80" s="65">
        <f t="shared" si="19"/>
        <v>0</v>
      </c>
      <c r="I80" s="66">
        <f t="shared" si="20"/>
        <v>0</v>
      </c>
    </row>
    <row r="81" spans="1:12" ht="75.75" customHeight="1" x14ac:dyDescent="0.2">
      <c r="A81" s="98">
        <v>59</v>
      </c>
      <c r="B81" s="99" t="s">
        <v>146</v>
      </c>
      <c r="C81" s="99" t="s">
        <v>255</v>
      </c>
      <c r="D81" s="99" t="s">
        <v>70</v>
      </c>
      <c r="E81" s="100">
        <v>0.52</v>
      </c>
      <c r="F81" s="101">
        <v>0</v>
      </c>
      <c r="G81" s="102">
        <f>ROUND((E81*F81),2)</f>
        <v>0</v>
      </c>
      <c r="H81" s="65">
        <f t="shared" si="19"/>
        <v>0</v>
      </c>
      <c r="I81" s="66">
        <f t="shared" si="20"/>
        <v>0</v>
      </c>
    </row>
    <row r="82" spans="1:12" ht="75.75" customHeight="1" x14ac:dyDescent="0.2">
      <c r="A82" s="98">
        <v>60</v>
      </c>
      <c r="B82" s="99" t="s">
        <v>146</v>
      </c>
      <c r="C82" s="99" t="s">
        <v>256</v>
      </c>
      <c r="D82" s="99" t="s">
        <v>70</v>
      </c>
      <c r="E82" s="100">
        <v>0.1</v>
      </c>
      <c r="F82" s="101">
        <v>0</v>
      </c>
      <c r="G82" s="102">
        <f>ROUND((E82*F82),2)</f>
        <v>0</v>
      </c>
      <c r="H82" s="65">
        <f t="shared" si="19"/>
        <v>0</v>
      </c>
      <c r="I82" s="66">
        <f t="shared" si="20"/>
        <v>0</v>
      </c>
    </row>
    <row r="83" spans="1:12" ht="12.75" customHeight="1" x14ac:dyDescent="0.2">
      <c r="A83" s="67"/>
      <c r="B83" s="68" t="s">
        <v>10</v>
      </c>
      <c r="C83" s="69" t="s">
        <v>136</v>
      </c>
      <c r="D83" s="70"/>
      <c r="E83" s="91"/>
      <c r="F83" s="71"/>
      <c r="G83" s="72">
        <f>SUM(G71:G82)</f>
        <v>0</v>
      </c>
      <c r="H83" s="72">
        <f t="shared" ref="H83:I83" si="21">SUM(H71:H82)</f>
        <v>0</v>
      </c>
      <c r="I83" s="93">
        <f t="shared" si="21"/>
        <v>0</v>
      </c>
      <c r="K83" s="104"/>
      <c r="L83" s="103"/>
    </row>
    <row r="84" spans="1:12" ht="12.75" customHeight="1" x14ac:dyDescent="0.2">
      <c r="A84" s="178"/>
      <c r="B84" s="179"/>
      <c r="C84" s="179"/>
      <c r="D84" s="179"/>
      <c r="E84" s="179"/>
      <c r="F84" s="179"/>
      <c r="G84" s="179"/>
      <c r="H84" s="180"/>
      <c r="I84" s="181"/>
    </row>
    <row r="85" spans="1:12" ht="12.75" customHeight="1" x14ac:dyDescent="0.2">
      <c r="A85" s="182"/>
      <c r="B85" s="183" t="s">
        <v>11</v>
      </c>
      <c r="C85" s="183" t="s">
        <v>16</v>
      </c>
      <c r="D85" s="183"/>
      <c r="E85" s="183"/>
      <c r="F85" s="183"/>
      <c r="G85" s="183"/>
      <c r="H85" s="180"/>
      <c r="I85" s="181"/>
    </row>
    <row r="86" spans="1:12" ht="75.75" customHeight="1" x14ac:dyDescent="0.2">
      <c r="A86" s="98">
        <v>61</v>
      </c>
      <c r="B86" s="99" t="s">
        <v>147</v>
      </c>
      <c r="C86" s="99" t="s">
        <v>257</v>
      </c>
      <c r="D86" s="99" t="s">
        <v>15</v>
      </c>
      <c r="E86" s="100">
        <v>78.099999999999994</v>
      </c>
      <c r="F86" s="101">
        <v>0</v>
      </c>
      <c r="G86" s="102">
        <f>ROUND((E86*F86),2)</f>
        <v>0</v>
      </c>
      <c r="H86" s="65">
        <f t="shared" ref="H86:H90" si="22">G86*1.21-G86</f>
        <v>0</v>
      </c>
      <c r="I86" s="66">
        <f t="shared" ref="I86:I90" si="23">G86*1.21</f>
        <v>0</v>
      </c>
    </row>
    <row r="87" spans="1:12" ht="75.75" customHeight="1" x14ac:dyDescent="0.2">
      <c r="A87" s="98">
        <v>62</v>
      </c>
      <c r="B87" s="99" t="s">
        <v>148</v>
      </c>
      <c r="C87" s="99" t="s">
        <v>258</v>
      </c>
      <c r="D87" s="99" t="s">
        <v>15</v>
      </c>
      <c r="E87" s="100">
        <v>78.099999999999994</v>
      </c>
      <c r="F87" s="101">
        <v>0</v>
      </c>
      <c r="G87" s="102">
        <f>ROUND((E87*F87),2)</f>
        <v>0</v>
      </c>
      <c r="H87" s="65">
        <f t="shared" si="22"/>
        <v>0</v>
      </c>
      <c r="I87" s="66">
        <f t="shared" si="23"/>
        <v>0</v>
      </c>
    </row>
    <row r="88" spans="1:12" ht="33.75" customHeight="1" x14ac:dyDescent="0.2">
      <c r="A88" s="98">
        <v>63</v>
      </c>
      <c r="B88" s="99" t="s">
        <v>149</v>
      </c>
      <c r="C88" s="184" t="s">
        <v>259</v>
      </c>
      <c r="D88" s="99" t="s">
        <v>140</v>
      </c>
      <c r="E88" s="100">
        <v>1</v>
      </c>
      <c r="F88" s="101">
        <v>0</v>
      </c>
      <c r="G88" s="102">
        <f>ROUND((E88*F88),2)</f>
        <v>0</v>
      </c>
      <c r="H88" s="65">
        <f t="shared" si="22"/>
        <v>0</v>
      </c>
      <c r="I88" s="66">
        <f t="shared" si="23"/>
        <v>0</v>
      </c>
    </row>
    <row r="89" spans="1:12" ht="33.75" customHeight="1" x14ac:dyDescent="0.2">
      <c r="A89" s="98">
        <v>64</v>
      </c>
      <c r="B89" s="99" t="s">
        <v>150</v>
      </c>
      <c r="C89" s="184" t="s">
        <v>260</v>
      </c>
      <c r="D89" s="99" t="s">
        <v>140</v>
      </c>
      <c r="E89" s="100">
        <v>1</v>
      </c>
      <c r="F89" s="101">
        <v>0</v>
      </c>
      <c r="G89" s="102">
        <f>ROUND((E89*F89),2)</f>
        <v>0</v>
      </c>
      <c r="H89" s="65">
        <f t="shared" si="22"/>
        <v>0</v>
      </c>
      <c r="I89" s="66">
        <f t="shared" si="23"/>
        <v>0</v>
      </c>
    </row>
    <row r="90" spans="1:12" ht="48" customHeight="1" x14ac:dyDescent="0.2">
      <c r="A90" s="98">
        <v>65</v>
      </c>
      <c r="B90" s="99" t="s">
        <v>151</v>
      </c>
      <c r="C90" s="184" t="s">
        <v>261</v>
      </c>
      <c r="D90" s="99" t="s">
        <v>140</v>
      </c>
      <c r="E90" s="100">
        <v>16</v>
      </c>
      <c r="F90" s="101">
        <v>0</v>
      </c>
      <c r="G90" s="102">
        <f>ROUND((E90*F90),2)</f>
        <v>0</v>
      </c>
      <c r="H90" s="65">
        <f t="shared" si="22"/>
        <v>0</v>
      </c>
      <c r="I90" s="66">
        <f t="shared" si="23"/>
        <v>0</v>
      </c>
    </row>
    <row r="91" spans="1:12" ht="12.75" customHeight="1" x14ac:dyDescent="0.2">
      <c r="A91" s="67"/>
      <c r="B91" s="68" t="s">
        <v>11</v>
      </c>
      <c r="C91" s="69" t="s">
        <v>16</v>
      </c>
      <c r="D91" s="70"/>
      <c r="E91" s="91"/>
      <c r="F91" s="71"/>
      <c r="G91" s="72">
        <f>SUM(G86:G90)</f>
        <v>0</v>
      </c>
      <c r="H91" s="72">
        <f t="shared" ref="H91:I91" si="24">SUM(H86:H90)</f>
        <v>0</v>
      </c>
      <c r="I91" s="93">
        <f t="shared" si="24"/>
        <v>0</v>
      </c>
      <c r="K91" s="104"/>
      <c r="L91" s="103"/>
    </row>
    <row r="92" spans="1:12" ht="12.75" customHeight="1" x14ac:dyDescent="0.2">
      <c r="A92" s="178"/>
      <c r="B92" s="179"/>
      <c r="C92" s="179"/>
      <c r="D92" s="179"/>
      <c r="E92" s="179"/>
      <c r="F92" s="179"/>
      <c r="G92" s="179"/>
      <c r="H92" s="180"/>
      <c r="I92" s="181"/>
    </row>
    <row r="93" spans="1:12" ht="12.75" customHeight="1" x14ac:dyDescent="0.2">
      <c r="A93" s="182"/>
      <c r="B93" s="183" t="s">
        <v>152</v>
      </c>
      <c r="C93" s="183" t="s">
        <v>153</v>
      </c>
      <c r="D93" s="183"/>
      <c r="E93" s="183"/>
      <c r="F93" s="183"/>
      <c r="G93" s="183"/>
      <c r="H93" s="180"/>
      <c r="I93" s="181"/>
    </row>
    <row r="94" spans="1:12" ht="75.75" customHeight="1" x14ac:dyDescent="0.2">
      <c r="A94" s="98">
        <v>66</v>
      </c>
      <c r="B94" s="99" t="s">
        <v>154</v>
      </c>
      <c r="C94" s="99" t="s">
        <v>262</v>
      </c>
      <c r="D94" s="99" t="s">
        <v>108</v>
      </c>
      <c r="E94" s="100">
        <v>9</v>
      </c>
      <c r="F94" s="101">
        <v>0</v>
      </c>
      <c r="G94" s="102">
        <f>ROUND((E94*F94),2)</f>
        <v>0</v>
      </c>
      <c r="H94" s="65">
        <f t="shared" ref="H94:H95" si="25">G94*1.21-G94</f>
        <v>0</v>
      </c>
      <c r="I94" s="66">
        <f t="shared" ref="I94:I95" si="26">G94*1.21</f>
        <v>0</v>
      </c>
    </row>
    <row r="95" spans="1:12" ht="75.75" customHeight="1" x14ac:dyDescent="0.2">
      <c r="A95" s="98">
        <v>67</v>
      </c>
      <c r="B95" s="99" t="s">
        <v>155</v>
      </c>
      <c r="C95" s="99" t="s">
        <v>263</v>
      </c>
      <c r="D95" s="99" t="s">
        <v>140</v>
      </c>
      <c r="E95" s="100">
        <v>1</v>
      </c>
      <c r="F95" s="101">
        <v>0</v>
      </c>
      <c r="G95" s="102">
        <f>ROUND((E95*F95),2)</f>
        <v>0</v>
      </c>
      <c r="H95" s="65">
        <f t="shared" si="25"/>
        <v>0</v>
      </c>
      <c r="I95" s="66">
        <f t="shared" si="26"/>
        <v>0</v>
      </c>
    </row>
    <row r="96" spans="1:12" ht="12.75" customHeight="1" x14ac:dyDescent="0.2">
      <c r="A96" s="67"/>
      <c r="B96" s="68" t="s">
        <v>152</v>
      </c>
      <c r="C96" s="69" t="s">
        <v>153</v>
      </c>
      <c r="D96" s="70"/>
      <c r="E96" s="91"/>
      <c r="F96" s="71"/>
      <c r="G96" s="72">
        <f>SUM(G94:G95)</f>
        <v>0</v>
      </c>
      <c r="H96" s="72">
        <f t="shared" ref="H96:I96" si="27">SUM(H94:H95)</f>
        <v>0</v>
      </c>
      <c r="I96" s="93">
        <f t="shared" si="27"/>
        <v>0</v>
      </c>
      <c r="K96" s="104"/>
      <c r="L96" s="103"/>
    </row>
    <row r="97" spans="1:12" ht="12.75" customHeight="1" x14ac:dyDescent="0.2">
      <c r="A97" s="178"/>
      <c r="B97" s="179"/>
      <c r="C97" s="179"/>
      <c r="D97" s="179"/>
      <c r="E97" s="179"/>
      <c r="F97" s="179"/>
      <c r="G97" s="179"/>
      <c r="H97" s="180"/>
      <c r="I97" s="181"/>
    </row>
    <row r="98" spans="1:12" ht="12.75" customHeight="1" x14ac:dyDescent="0.2">
      <c r="A98" s="182"/>
      <c r="B98" s="183" t="s">
        <v>156</v>
      </c>
      <c r="C98" s="183" t="s">
        <v>157</v>
      </c>
      <c r="D98" s="183"/>
      <c r="E98" s="183"/>
      <c r="F98" s="183"/>
      <c r="G98" s="183"/>
      <c r="H98" s="180"/>
      <c r="I98" s="181"/>
    </row>
    <row r="99" spans="1:12" ht="48" customHeight="1" x14ac:dyDescent="0.2">
      <c r="A99" s="98">
        <v>68</v>
      </c>
      <c r="B99" s="99" t="s">
        <v>158</v>
      </c>
      <c r="C99" s="184" t="s">
        <v>264</v>
      </c>
      <c r="D99" s="99" t="s">
        <v>108</v>
      </c>
      <c r="E99" s="100">
        <v>2.8</v>
      </c>
      <c r="F99" s="101">
        <v>0</v>
      </c>
      <c r="G99" s="102">
        <f>ROUND((E99*F99),2)</f>
        <v>0</v>
      </c>
      <c r="H99" s="65">
        <f t="shared" ref="H99:H101" si="28">G99*1.21-G99</f>
        <v>0</v>
      </c>
      <c r="I99" s="66">
        <f t="shared" ref="I99:I101" si="29">G99*1.21</f>
        <v>0</v>
      </c>
    </row>
    <row r="100" spans="1:12" ht="48" customHeight="1" x14ac:dyDescent="0.2">
      <c r="A100" s="98">
        <v>69</v>
      </c>
      <c r="B100" s="99" t="s">
        <v>159</v>
      </c>
      <c r="C100" s="184" t="s">
        <v>265</v>
      </c>
      <c r="D100" s="99" t="s">
        <v>108</v>
      </c>
      <c r="E100" s="100">
        <v>9.52</v>
      </c>
      <c r="F100" s="101">
        <v>0</v>
      </c>
      <c r="G100" s="102">
        <f>ROUND((E100*F100),2)</f>
        <v>0</v>
      </c>
      <c r="H100" s="65">
        <f t="shared" si="28"/>
        <v>0</v>
      </c>
      <c r="I100" s="66">
        <f t="shared" si="29"/>
        <v>0</v>
      </c>
    </row>
    <row r="101" spans="1:12" ht="75.75" customHeight="1" x14ac:dyDescent="0.2">
      <c r="A101" s="98">
        <v>70</v>
      </c>
      <c r="B101" s="99" t="s">
        <v>160</v>
      </c>
      <c r="C101" s="99" t="s">
        <v>266</v>
      </c>
      <c r="D101" s="99" t="s">
        <v>161</v>
      </c>
      <c r="E101" s="100">
        <v>30.75</v>
      </c>
      <c r="F101" s="101">
        <v>0</v>
      </c>
      <c r="G101" s="102">
        <f>ROUND((E101*F101),2)</f>
        <v>0</v>
      </c>
      <c r="H101" s="65">
        <f t="shared" si="28"/>
        <v>0</v>
      </c>
      <c r="I101" s="66">
        <f t="shared" si="29"/>
        <v>0</v>
      </c>
    </row>
    <row r="102" spans="1:12" ht="12.75" customHeight="1" x14ac:dyDescent="0.2">
      <c r="A102" s="67"/>
      <c r="B102" s="68" t="s">
        <v>156</v>
      </c>
      <c r="C102" s="69" t="s">
        <v>157</v>
      </c>
      <c r="D102" s="70"/>
      <c r="E102" s="91"/>
      <c r="F102" s="71"/>
      <c r="G102" s="72">
        <f>SUM(G99:G101)</f>
        <v>0</v>
      </c>
      <c r="H102" s="72">
        <f t="shared" ref="H102:I102" si="30">SUM(H99:H101)</f>
        <v>0</v>
      </c>
      <c r="I102" s="93">
        <f t="shared" si="30"/>
        <v>0</v>
      </c>
      <c r="K102" s="104"/>
      <c r="L102" s="103"/>
    </row>
    <row r="103" spans="1:12" ht="12.75" customHeight="1" x14ac:dyDescent="0.2">
      <c r="A103" s="178"/>
      <c r="B103" s="179"/>
      <c r="C103" s="179"/>
      <c r="D103" s="179"/>
      <c r="E103" s="179"/>
      <c r="F103" s="179"/>
      <c r="G103" s="179"/>
      <c r="H103" s="180"/>
      <c r="I103" s="181"/>
    </row>
    <row r="104" spans="1:12" ht="12.75" customHeight="1" x14ac:dyDescent="0.2">
      <c r="A104" s="182"/>
      <c r="B104" s="183" t="s">
        <v>162</v>
      </c>
      <c r="C104" s="183" t="s">
        <v>163</v>
      </c>
      <c r="D104" s="183"/>
      <c r="E104" s="183"/>
      <c r="F104" s="183"/>
      <c r="G104" s="183"/>
      <c r="H104" s="180"/>
      <c r="I104" s="181"/>
    </row>
    <row r="105" spans="1:12" ht="75.75" customHeight="1" x14ac:dyDescent="0.2">
      <c r="A105" s="98">
        <v>71</v>
      </c>
      <c r="B105" s="99" t="s">
        <v>164</v>
      </c>
      <c r="C105" s="99" t="s">
        <v>267</v>
      </c>
      <c r="D105" s="99" t="s">
        <v>108</v>
      </c>
      <c r="E105" s="100">
        <v>2</v>
      </c>
      <c r="F105" s="101">
        <v>0</v>
      </c>
      <c r="G105" s="102">
        <f>ROUND((E105*F105),2)</f>
        <v>0</v>
      </c>
      <c r="H105" s="65">
        <f t="shared" ref="H105:H125" si="31">G105*1.21-G105</f>
        <v>0</v>
      </c>
      <c r="I105" s="66">
        <f t="shared" ref="I105:I125" si="32">G105*1.21</f>
        <v>0</v>
      </c>
    </row>
    <row r="106" spans="1:12" ht="75.75" customHeight="1" x14ac:dyDescent="0.2">
      <c r="A106" s="98">
        <v>72</v>
      </c>
      <c r="B106" s="99" t="s">
        <v>165</v>
      </c>
      <c r="C106" s="99" t="s">
        <v>268</v>
      </c>
      <c r="D106" s="99" t="s">
        <v>108</v>
      </c>
      <c r="E106" s="100">
        <v>69</v>
      </c>
      <c r="F106" s="101">
        <v>0</v>
      </c>
      <c r="G106" s="102">
        <f>ROUND((E106*F106),2)</f>
        <v>0</v>
      </c>
      <c r="H106" s="65">
        <f t="shared" si="31"/>
        <v>0</v>
      </c>
      <c r="I106" s="66">
        <f t="shared" si="32"/>
        <v>0</v>
      </c>
    </row>
    <row r="107" spans="1:12" ht="75.75" customHeight="1" x14ac:dyDescent="0.2">
      <c r="A107" s="98">
        <v>73</v>
      </c>
      <c r="B107" s="99" t="s">
        <v>166</v>
      </c>
      <c r="C107" s="99" t="s">
        <v>269</v>
      </c>
      <c r="D107" s="99" t="s">
        <v>140</v>
      </c>
      <c r="E107" s="100">
        <v>1</v>
      </c>
      <c r="F107" s="101">
        <v>0</v>
      </c>
      <c r="G107" s="102">
        <f>ROUND((E107*F107),2)</f>
        <v>0</v>
      </c>
      <c r="H107" s="65">
        <f t="shared" si="31"/>
        <v>0</v>
      </c>
      <c r="I107" s="66">
        <f t="shared" si="32"/>
        <v>0</v>
      </c>
    </row>
    <row r="108" spans="1:12" ht="33.75" customHeight="1" x14ac:dyDescent="0.2">
      <c r="A108" s="98">
        <v>74</v>
      </c>
      <c r="B108" s="99" t="s">
        <v>167</v>
      </c>
      <c r="C108" s="184" t="s">
        <v>168</v>
      </c>
      <c r="D108" s="99" t="s">
        <v>140</v>
      </c>
      <c r="E108" s="100">
        <v>1</v>
      </c>
      <c r="F108" s="101">
        <v>0</v>
      </c>
      <c r="G108" s="102">
        <f>ROUND(E108*F108,2)</f>
        <v>0</v>
      </c>
      <c r="H108" s="65">
        <f t="shared" si="31"/>
        <v>0</v>
      </c>
      <c r="I108" s="66">
        <f t="shared" si="32"/>
        <v>0</v>
      </c>
    </row>
    <row r="109" spans="1:12" ht="75.75" customHeight="1" x14ac:dyDescent="0.2">
      <c r="A109" s="98">
        <v>75</v>
      </c>
      <c r="B109" s="99" t="s">
        <v>169</v>
      </c>
      <c r="C109" s="99" t="s">
        <v>270</v>
      </c>
      <c r="D109" s="99" t="s">
        <v>140</v>
      </c>
      <c r="E109" s="100">
        <v>1</v>
      </c>
      <c r="F109" s="101">
        <v>0</v>
      </c>
      <c r="G109" s="102">
        <f>ROUND((E109*F109),2)</f>
        <v>0</v>
      </c>
      <c r="H109" s="65">
        <f t="shared" si="31"/>
        <v>0</v>
      </c>
      <c r="I109" s="66">
        <f t="shared" si="32"/>
        <v>0</v>
      </c>
    </row>
    <row r="110" spans="1:12" ht="33.75" customHeight="1" x14ac:dyDescent="0.2">
      <c r="A110" s="98">
        <v>76</v>
      </c>
      <c r="B110" s="99" t="s">
        <v>170</v>
      </c>
      <c r="C110" s="184" t="s">
        <v>171</v>
      </c>
      <c r="D110" s="99" t="s">
        <v>140</v>
      </c>
      <c r="E110" s="100">
        <v>1</v>
      </c>
      <c r="F110" s="101">
        <v>0</v>
      </c>
      <c r="G110" s="102">
        <f>ROUND(E110*F110,2)</f>
        <v>0</v>
      </c>
      <c r="H110" s="65">
        <f t="shared" si="31"/>
        <v>0</v>
      </c>
      <c r="I110" s="66">
        <f t="shared" si="32"/>
        <v>0</v>
      </c>
    </row>
    <row r="111" spans="1:12" ht="75.75" customHeight="1" x14ac:dyDescent="0.2">
      <c r="A111" s="98">
        <v>77</v>
      </c>
      <c r="B111" s="99" t="s">
        <v>172</v>
      </c>
      <c r="C111" s="99" t="s">
        <v>271</v>
      </c>
      <c r="D111" s="99" t="s">
        <v>140</v>
      </c>
      <c r="E111" s="100">
        <v>3</v>
      </c>
      <c r="F111" s="101">
        <v>0</v>
      </c>
      <c r="G111" s="102">
        <f>ROUND((E111*F111),2)</f>
        <v>0</v>
      </c>
      <c r="H111" s="65">
        <f t="shared" si="31"/>
        <v>0</v>
      </c>
      <c r="I111" s="66">
        <f t="shared" si="32"/>
        <v>0</v>
      </c>
    </row>
    <row r="112" spans="1:12" ht="33.75" customHeight="1" x14ac:dyDescent="0.2">
      <c r="A112" s="98">
        <v>78</v>
      </c>
      <c r="B112" s="99" t="s">
        <v>173</v>
      </c>
      <c r="C112" s="184" t="s">
        <v>272</v>
      </c>
      <c r="D112" s="99" t="s">
        <v>140</v>
      </c>
      <c r="E112" s="100">
        <v>1</v>
      </c>
      <c r="F112" s="101">
        <v>0</v>
      </c>
      <c r="G112" s="102">
        <f>ROUND(E112*F112,2)</f>
        <v>0</v>
      </c>
      <c r="H112" s="65">
        <f t="shared" si="31"/>
        <v>0</v>
      </c>
      <c r="I112" s="66">
        <f t="shared" si="32"/>
        <v>0</v>
      </c>
    </row>
    <row r="113" spans="1:12" ht="75.75" customHeight="1" x14ac:dyDescent="0.2">
      <c r="A113" s="98">
        <v>79</v>
      </c>
      <c r="B113" s="99" t="s">
        <v>174</v>
      </c>
      <c r="C113" s="99" t="s">
        <v>273</v>
      </c>
      <c r="D113" s="99"/>
      <c r="E113" s="100">
        <v>71</v>
      </c>
      <c r="F113" s="101">
        <v>0</v>
      </c>
      <c r="G113" s="102">
        <f>ROUND((E113*F113),2)</f>
        <v>0</v>
      </c>
      <c r="H113" s="65">
        <f t="shared" si="31"/>
        <v>0</v>
      </c>
      <c r="I113" s="66">
        <f t="shared" si="32"/>
        <v>0</v>
      </c>
    </row>
    <row r="114" spans="1:12" ht="75.75" customHeight="1" x14ac:dyDescent="0.2">
      <c r="A114" s="98">
        <v>80</v>
      </c>
      <c r="B114" s="99" t="s">
        <v>175</v>
      </c>
      <c r="C114" s="99" t="s">
        <v>274</v>
      </c>
      <c r="D114" s="99" t="s">
        <v>176</v>
      </c>
      <c r="E114" s="100">
        <v>5</v>
      </c>
      <c r="F114" s="101">
        <v>0</v>
      </c>
      <c r="G114" s="102">
        <f>ROUND((E114*F114),2)</f>
        <v>0</v>
      </c>
      <c r="H114" s="65">
        <f t="shared" si="31"/>
        <v>0</v>
      </c>
      <c r="I114" s="66">
        <f t="shared" si="32"/>
        <v>0</v>
      </c>
    </row>
    <row r="115" spans="1:12" ht="75.75" customHeight="1" x14ac:dyDescent="0.2">
      <c r="A115" s="98">
        <v>81</v>
      </c>
      <c r="B115" s="99" t="s">
        <v>177</v>
      </c>
      <c r="C115" s="99" t="s">
        <v>275</v>
      </c>
      <c r="D115" s="99" t="s">
        <v>140</v>
      </c>
      <c r="E115" s="100">
        <v>2</v>
      </c>
      <c r="F115" s="101">
        <v>0</v>
      </c>
      <c r="G115" s="102">
        <f>ROUND((E115*F115),2)</f>
        <v>0</v>
      </c>
      <c r="H115" s="65">
        <f t="shared" si="31"/>
        <v>0</v>
      </c>
      <c r="I115" s="66">
        <f t="shared" si="32"/>
        <v>0</v>
      </c>
    </row>
    <row r="116" spans="1:12" ht="33.75" customHeight="1" x14ac:dyDescent="0.2">
      <c r="A116" s="98">
        <v>82</v>
      </c>
      <c r="B116" s="99" t="s">
        <v>178</v>
      </c>
      <c r="C116" s="184" t="s">
        <v>179</v>
      </c>
      <c r="D116" s="99" t="s">
        <v>140</v>
      </c>
      <c r="E116" s="100">
        <v>2</v>
      </c>
      <c r="F116" s="101">
        <v>0</v>
      </c>
      <c r="G116" s="102">
        <f>ROUND(E116*F116,2)</f>
        <v>0</v>
      </c>
      <c r="H116" s="65">
        <f t="shared" si="31"/>
        <v>0</v>
      </c>
      <c r="I116" s="66">
        <f t="shared" si="32"/>
        <v>0</v>
      </c>
    </row>
    <row r="117" spans="1:12" ht="75.75" customHeight="1" x14ac:dyDescent="0.2">
      <c r="A117" s="98">
        <v>83</v>
      </c>
      <c r="B117" s="99" t="s">
        <v>177</v>
      </c>
      <c r="C117" s="99" t="s">
        <v>276</v>
      </c>
      <c r="D117" s="99" t="s">
        <v>140</v>
      </c>
      <c r="E117" s="100">
        <v>2</v>
      </c>
      <c r="F117" s="101">
        <v>0</v>
      </c>
      <c r="G117" s="102">
        <f>ROUND((E117*F117),2)</f>
        <v>0</v>
      </c>
      <c r="H117" s="65">
        <f t="shared" si="31"/>
        <v>0</v>
      </c>
      <c r="I117" s="66">
        <f t="shared" si="32"/>
        <v>0</v>
      </c>
    </row>
    <row r="118" spans="1:12" ht="33.75" customHeight="1" x14ac:dyDescent="0.2">
      <c r="A118" s="98">
        <v>84</v>
      </c>
      <c r="B118" s="99" t="s">
        <v>180</v>
      </c>
      <c r="C118" s="184" t="s">
        <v>181</v>
      </c>
      <c r="D118" s="99" t="s">
        <v>140</v>
      </c>
      <c r="E118" s="100">
        <v>2</v>
      </c>
      <c r="F118" s="101">
        <v>0</v>
      </c>
      <c r="G118" s="102">
        <f>ROUND(E118*F118,2)</f>
        <v>0</v>
      </c>
      <c r="H118" s="65">
        <f t="shared" si="31"/>
        <v>0</v>
      </c>
      <c r="I118" s="66">
        <f t="shared" si="32"/>
        <v>0</v>
      </c>
    </row>
    <row r="119" spans="1:12" ht="75.75" customHeight="1" x14ac:dyDescent="0.2">
      <c r="A119" s="98">
        <v>85</v>
      </c>
      <c r="B119" s="99" t="s">
        <v>177</v>
      </c>
      <c r="C119" s="99" t="s">
        <v>277</v>
      </c>
      <c r="D119" s="99" t="s">
        <v>140</v>
      </c>
      <c r="E119" s="100">
        <v>1</v>
      </c>
      <c r="F119" s="101">
        <v>0</v>
      </c>
      <c r="G119" s="102">
        <f>ROUND((E119*F119),2)</f>
        <v>0</v>
      </c>
      <c r="H119" s="65">
        <f t="shared" si="31"/>
        <v>0</v>
      </c>
      <c r="I119" s="66">
        <f t="shared" si="32"/>
        <v>0</v>
      </c>
    </row>
    <row r="120" spans="1:12" ht="33.75" customHeight="1" x14ac:dyDescent="0.2">
      <c r="A120" s="98">
        <v>86</v>
      </c>
      <c r="B120" s="99" t="s">
        <v>182</v>
      </c>
      <c r="C120" s="184" t="s">
        <v>183</v>
      </c>
      <c r="D120" s="99" t="s">
        <v>140</v>
      </c>
      <c r="E120" s="100">
        <v>1</v>
      </c>
      <c r="F120" s="101">
        <v>0</v>
      </c>
      <c r="G120" s="102">
        <f>ROUND(E120*F120,2)</f>
        <v>0</v>
      </c>
      <c r="H120" s="65">
        <f t="shared" si="31"/>
        <v>0</v>
      </c>
      <c r="I120" s="66">
        <f t="shared" si="32"/>
        <v>0</v>
      </c>
    </row>
    <row r="121" spans="1:12" ht="75.75" customHeight="1" x14ac:dyDescent="0.2">
      <c r="A121" s="98">
        <v>87</v>
      </c>
      <c r="B121" s="99" t="s">
        <v>184</v>
      </c>
      <c r="C121" s="99" t="s">
        <v>278</v>
      </c>
      <c r="D121" s="99" t="s">
        <v>140</v>
      </c>
      <c r="E121" s="100">
        <v>2</v>
      </c>
      <c r="F121" s="101">
        <v>0</v>
      </c>
      <c r="G121" s="102">
        <f>ROUND((E121*F121),2)</f>
        <v>0</v>
      </c>
      <c r="H121" s="65">
        <f t="shared" si="31"/>
        <v>0</v>
      </c>
      <c r="I121" s="66">
        <f t="shared" si="32"/>
        <v>0</v>
      </c>
    </row>
    <row r="122" spans="1:12" ht="33.75" customHeight="1" x14ac:dyDescent="0.2">
      <c r="A122" s="98">
        <v>88</v>
      </c>
      <c r="B122" s="99" t="s">
        <v>185</v>
      </c>
      <c r="C122" s="184" t="s">
        <v>186</v>
      </c>
      <c r="D122" s="99" t="s">
        <v>140</v>
      </c>
      <c r="E122" s="100">
        <v>2</v>
      </c>
      <c r="F122" s="101">
        <v>0</v>
      </c>
      <c r="G122" s="102">
        <f>ROUND(E122*F122,2)</f>
        <v>0</v>
      </c>
      <c r="H122" s="65">
        <f t="shared" si="31"/>
        <v>0</v>
      </c>
      <c r="I122" s="66">
        <f t="shared" si="32"/>
        <v>0</v>
      </c>
    </row>
    <row r="123" spans="1:12" ht="75.75" customHeight="1" x14ac:dyDescent="0.2">
      <c r="A123" s="98">
        <v>89</v>
      </c>
      <c r="B123" s="99" t="s">
        <v>187</v>
      </c>
      <c r="C123" s="99" t="s">
        <v>279</v>
      </c>
      <c r="D123" s="99" t="s">
        <v>66</v>
      </c>
      <c r="E123" s="100">
        <v>0.3</v>
      </c>
      <c r="F123" s="101">
        <v>0</v>
      </c>
      <c r="G123" s="102">
        <f>ROUND((E123*F123),2)</f>
        <v>0</v>
      </c>
      <c r="H123" s="65">
        <f t="shared" si="31"/>
        <v>0</v>
      </c>
      <c r="I123" s="66">
        <f t="shared" si="32"/>
        <v>0</v>
      </c>
    </row>
    <row r="124" spans="1:12" ht="75.75" customHeight="1" x14ac:dyDescent="0.2">
      <c r="A124" s="98">
        <v>90</v>
      </c>
      <c r="B124" s="99" t="s">
        <v>188</v>
      </c>
      <c r="C124" s="99" t="s">
        <v>280</v>
      </c>
      <c r="D124" s="99" t="s">
        <v>140</v>
      </c>
      <c r="E124" s="100">
        <v>2</v>
      </c>
      <c r="F124" s="101">
        <v>0</v>
      </c>
      <c r="G124" s="102">
        <f>ROUND((E124*F124),2)</f>
        <v>0</v>
      </c>
      <c r="H124" s="65">
        <f t="shared" si="31"/>
        <v>0</v>
      </c>
      <c r="I124" s="66">
        <f t="shared" si="32"/>
        <v>0</v>
      </c>
    </row>
    <row r="125" spans="1:12" ht="33.75" customHeight="1" x14ac:dyDescent="0.2">
      <c r="A125" s="98">
        <v>91</v>
      </c>
      <c r="B125" s="99" t="s">
        <v>189</v>
      </c>
      <c r="C125" s="184" t="s">
        <v>190</v>
      </c>
      <c r="D125" s="99" t="s">
        <v>140</v>
      </c>
      <c r="E125" s="100">
        <v>2</v>
      </c>
      <c r="F125" s="101">
        <v>0</v>
      </c>
      <c r="G125" s="102">
        <f>ROUND(E125*F125,2)</f>
        <v>0</v>
      </c>
      <c r="H125" s="65">
        <f t="shared" si="31"/>
        <v>0</v>
      </c>
      <c r="I125" s="66">
        <f t="shared" si="32"/>
        <v>0</v>
      </c>
    </row>
    <row r="126" spans="1:12" ht="12.75" customHeight="1" x14ac:dyDescent="0.2">
      <c r="A126" s="67"/>
      <c r="B126" s="68" t="s">
        <v>162</v>
      </c>
      <c r="C126" s="69" t="s">
        <v>163</v>
      </c>
      <c r="D126" s="70"/>
      <c r="E126" s="91"/>
      <c r="F126" s="71"/>
      <c r="G126" s="72">
        <f>SUM(G105:G125)</f>
        <v>0</v>
      </c>
      <c r="H126" s="72">
        <f t="shared" ref="H126:I126" si="33">SUM(H105:H125)</f>
        <v>0</v>
      </c>
      <c r="I126" s="93">
        <f t="shared" si="33"/>
        <v>0</v>
      </c>
      <c r="K126" s="104"/>
      <c r="L126" s="103"/>
    </row>
    <row r="127" spans="1:12" ht="12.75" customHeight="1" x14ac:dyDescent="0.2">
      <c r="A127" s="178"/>
      <c r="B127" s="179"/>
      <c r="C127" s="179"/>
      <c r="D127" s="179"/>
      <c r="E127" s="179"/>
      <c r="F127" s="179"/>
      <c r="G127" s="179"/>
      <c r="H127" s="180"/>
      <c r="I127" s="181"/>
    </row>
    <row r="128" spans="1:12" ht="12.75" customHeight="1" x14ac:dyDescent="0.2">
      <c r="A128" s="182"/>
      <c r="B128" s="183" t="s">
        <v>191</v>
      </c>
      <c r="C128" s="183" t="s">
        <v>192</v>
      </c>
      <c r="D128" s="183"/>
      <c r="E128" s="183"/>
      <c r="F128" s="183"/>
      <c r="G128" s="183"/>
      <c r="H128" s="180"/>
      <c r="I128" s="181"/>
    </row>
    <row r="129" spans="1:12" ht="90" customHeight="1" x14ac:dyDescent="0.2">
      <c r="A129" s="98">
        <v>92</v>
      </c>
      <c r="B129" s="99" t="s">
        <v>193</v>
      </c>
      <c r="C129" s="99" t="s">
        <v>281</v>
      </c>
      <c r="D129" s="99" t="s">
        <v>108</v>
      </c>
      <c r="E129" s="100">
        <v>9</v>
      </c>
      <c r="F129" s="101">
        <v>0</v>
      </c>
      <c r="G129" s="102">
        <f>ROUND((E129*F129),2)</f>
        <v>0</v>
      </c>
      <c r="H129" s="65">
        <f t="shared" ref="H129:H132" si="34">G129*1.21-G129</f>
        <v>0</v>
      </c>
      <c r="I129" s="66">
        <f t="shared" ref="I129:I132" si="35">G129*1.21</f>
        <v>0</v>
      </c>
    </row>
    <row r="130" spans="1:12" ht="75.75" customHeight="1" x14ac:dyDescent="0.2">
      <c r="A130" s="98">
        <v>93</v>
      </c>
      <c r="B130" s="99" t="s">
        <v>194</v>
      </c>
      <c r="C130" s="99" t="s">
        <v>282</v>
      </c>
      <c r="D130" s="99" t="s">
        <v>140</v>
      </c>
      <c r="E130" s="100">
        <v>9</v>
      </c>
      <c r="F130" s="101">
        <v>0</v>
      </c>
      <c r="G130" s="102">
        <f>ROUND(E130*F130,2)</f>
        <v>0</v>
      </c>
      <c r="H130" s="65">
        <f t="shared" si="34"/>
        <v>0</v>
      </c>
      <c r="I130" s="66">
        <f t="shared" si="35"/>
        <v>0</v>
      </c>
    </row>
    <row r="131" spans="1:12" ht="75.75" customHeight="1" x14ac:dyDescent="0.2">
      <c r="A131" s="98">
        <v>94</v>
      </c>
      <c r="B131" s="99" t="s">
        <v>195</v>
      </c>
      <c r="C131" s="99" t="s">
        <v>283</v>
      </c>
      <c r="D131" s="99" t="s">
        <v>108</v>
      </c>
      <c r="E131" s="100">
        <v>8</v>
      </c>
      <c r="F131" s="101">
        <v>0</v>
      </c>
      <c r="G131" s="102">
        <f>ROUND((E131*F131),2)</f>
        <v>0</v>
      </c>
      <c r="H131" s="65">
        <f t="shared" si="34"/>
        <v>0</v>
      </c>
      <c r="I131" s="66">
        <f t="shared" si="35"/>
        <v>0</v>
      </c>
    </row>
    <row r="132" spans="1:12" ht="75.75" customHeight="1" x14ac:dyDescent="0.2">
      <c r="A132" s="98">
        <v>95</v>
      </c>
      <c r="B132" s="99" t="s">
        <v>196</v>
      </c>
      <c r="C132" s="99" t="s">
        <v>284</v>
      </c>
      <c r="D132" s="99" t="s">
        <v>140</v>
      </c>
      <c r="E132" s="100">
        <v>8</v>
      </c>
      <c r="F132" s="101">
        <v>0</v>
      </c>
      <c r="G132" s="102">
        <f>ROUND(E132*F132,2)</f>
        <v>0</v>
      </c>
      <c r="H132" s="65">
        <f t="shared" si="34"/>
        <v>0</v>
      </c>
      <c r="I132" s="66">
        <f t="shared" si="35"/>
        <v>0</v>
      </c>
    </row>
    <row r="133" spans="1:12" ht="12.75" customHeight="1" x14ac:dyDescent="0.2">
      <c r="A133" s="67"/>
      <c r="B133" s="68" t="s">
        <v>191</v>
      </c>
      <c r="C133" s="69" t="s">
        <v>192</v>
      </c>
      <c r="D133" s="70"/>
      <c r="E133" s="91"/>
      <c r="F133" s="71"/>
      <c r="G133" s="72">
        <f>SUM(G129:G132)</f>
        <v>0</v>
      </c>
      <c r="H133" s="72">
        <f t="shared" ref="H133:I133" si="36">SUM(H129:H132)</f>
        <v>0</v>
      </c>
      <c r="I133" s="93">
        <f t="shared" si="36"/>
        <v>0</v>
      </c>
      <c r="K133" s="104"/>
      <c r="L133" s="103"/>
    </row>
    <row r="134" spans="1:12" ht="12.75" customHeight="1" x14ac:dyDescent="0.2">
      <c r="A134" s="178"/>
      <c r="B134" s="179"/>
      <c r="C134" s="179"/>
      <c r="D134" s="179"/>
      <c r="E134" s="179"/>
      <c r="F134" s="179"/>
      <c r="G134" s="179"/>
      <c r="H134" s="180"/>
      <c r="I134" s="181"/>
    </row>
    <row r="135" spans="1:12" ht="12.75" customHeight="1" x14ac:dyDescent="0.2">
      <c r="A135" s="182"/>
      <c r="B135" s="183" t="s">
        <v>197</v>
      </c>
      <c r="C135" s="183" t="s">
        <v>198</v>
      </c>
      <c r="D135" s="183"/>
      <c r="E135" s="183"/>
      <c r="F135" s="183"/>
      <c r="G135" s="183"/>
      <c r="H135" s="180"/>
      <c r="I135" s="181"/>
    </row>
    <row r="136" spans="1:12" ht="90" customHeight="1" x14ac:dyDescent="0.2">
      <c r="A136" s="98">
        <v>96</v>
      </c>
      <c r="B136" s="99" t="s">
        <v>199</v>
      </c>
      <c r="C136" s="99" t="s">
        <v>285</v>
      </c>
      <c r="D136" s="99" t="s">
        <v>108</v>
      </c>
      <c r="E136" s="100">
        <v>2.1</v>
      </c>
      <c r="F136" s="101">
        <v>0</v>
      </c>
      <c r="G136" s="102">
        <f>ROUND((E136*F136),2)</f>
        <v>0</v>
      </c>
      <c r="H136" s="65">
        <f t="shared" ref="H136:H139" si="37">G136*1.21-G136</f>
        <v>0</v>
      </c>
      <c r="I136" s="66">
        <f t="shared" ref="I136:I139" si="38">G136*1.21</f>
        <v>0</v>
      </c>
    </row>
    <row r="137" spans="1:12" ht="33.75" customHeight="1" x14ac:dyDescent="0.2">
      <c r="A137" s="98">
        <v>97</v>
      </c>
      <c r="B137" s="99" t="s">
        <v>200</v>
      </c>
      <c r="C137" s="184" t="s">
        <v>201</v>
      </c>
      <c r="D137" s="99" t="s">
        <v>140</v>
      </c>
      <c r="E137" s="100">
        <v>3</v>
      </c>
      <c r="F137" s="101">
        <v>0</v>
      </c>
      <c r="G137" s="102">
        <f>ROUND(E137*F137,2)</f>
        <v>0</v>
      </c>
      <c r="H137" s="65">
        <f t="shared" si="37"/>
        <v>0</v>
      </c>
      <c r="I137" s="66">
        <f t="shared" si="38"/>
        <v>0</v>
      </c>
    </row>
    <row r="138" spans="1:12" ht="75.75" customHeight="1" x14ac:dyDescent="0.2">
      <c r="A138" s="98">
        <v>98</v>
      </c>
      <c r="B138" s="99" t="s">
        <v>202</v>
      </c>
      <c r="C138" s="99" t="s">
        <v>286</v>
      </c>
      <c r="D138" s="99" t="s">
        <v>15</v>
      </c>
      <c r="E138" s="100">
        <v>161</v>
      </c>
      <c r="F138" s="101">
        <v>0</v>
      </c>
      <c r="G138" s="102">
        <f>ROUND((E138*F138),2)</f>
        <v>0</v>
      </c>
      <c r="H138" s="65">
        <f t="shared" si="37"/>
        <v>0</v>
      </c>
      <c r="I138" s="66">
        <f t="shared" si="38"/>
        <v>0</v>
      </c>
    </row>
    <row r="139" spans="1:12" ht="75.75" customHeight="1" x14ac:dyDescent="0.2">
      <c r="A139" s="98">
        <v>99</v>
      </c>
      <c r="B139" s="99" t="s">
        <v>203</v>
      </c>
      <c r="C139" s="99" t="s">
        <v>287</v>
      </c>
      <c r="D139" s="99" t="s">
        <v>108</v>
      </c>
      <c r="E139" s="100">
        <v>40</v>
      </c>
      <c r="F139" s="101">
        <v>0</v>
      </c>
      <c r="G139" s="102">
        <f>ROUND((E139*F139),2)</f>
        <v>0</v>
      </c>
      <c r="H139" s="65">
        <f t="shared" si="37"/>
        <v>0</v>
      </c>
      <c r="I139" s="66">
        <f t="shared" si="38"/>
        <v>0</v>
      </c>
    </row>
    <row r="140" spans="1:12" ht="12.75" customHeight="1" x14ac:dyDescent="0.2">
      <c r="A140" s="67"/>
      <c r="B140" s="68" t="s">
        <v>197</v>
      </c>
      <c r="C140" s="69" t="s">
        <v>198</v>
      </c>
      <c r="D140" s="70"/>
      <c r="E140" s="91"/>
      <c r="F140" s="71"/>
      <c r="G140" s="72">
        <f>SUM(G136:G139)</f>
        <v>0</v>
      </c>
      <c r="H140" s="72">
        <f t="shared" ref="H140:I140" si="39">SUM(H136:H139)</f>
        <v>0</v>
      </c>
      <c r="I140" s="93">
        <f t="shared" si="39"/>
        <v>0</v>
      </c>
      <c r="K140" s="104"/>
      <c r="L140" s="103"/>
    </row>
    <row r="141" spans="1:12" ht="12.75" customHeight="1" x14ac:dyDescent="0.2">
      <c r="A141" s="178"/>
      <c r="B141" s="179"/>
      <c r="C141" s="179"/>
      <c r="D141" s="179"/>
      <c r="E141" s="179"/>
      <c r="F141" s="179"/>
      <c r="G141" s="179"/>
      <c r="H141" s="180"/>
      <c r="I141" s="181"/>
    </row>
    <row r="142" spans="1:12" ht="12.75" customHeight="1" x14ac:dyDescent="0.2">
      <c r="A142" s="182"/>
      <c r="B142" s="183" t="s">
        <v>204</v>
      </c>
      <c r="C142" s="183" t="s">
        <v>205</v>
      </c>
      <c r="D142" s="183"/>
      <c r="E142" s="183"/>
      <c r="F142" s="183"/>
      <c r="G142" s="183"/>
      <c r="H142" s="180"/>
      <c r="I142" s="181"/>
    </row>
    <row r="143" spans="1:12" ht="75.75" customHeight="1" x14ac:dyDescent="0.2">
      <c r="A143" s="98">
        <v>100</v>
      </c>
      <c r="B143" s="99" t="s">
        <v>206</v>
      </c>
      <c r="C143" s="99" t="s">
        <v>288</v>
      </c>
      <c r="D143" s="99" t="s">
        <v>108</v>
      </c>
      <c r="E143" s="100">
        <v>28.75</v>
      </c>
      <c r="F143" s="101">
        <v>0</v>
      </c>
      <c r="G143" s="102">
        <f>ROUND((E143*F143),2)</f>
        <v>0</v>
      </c>
      <c r="H143" s="65">
        <f t="shared" ref="H143" si="40">G143*1.21-G143</f>
        <v>0</v>
      </c>
      <c r="I143" s="66">
        <f t="shared" ref="I143" si="41">G143*1.21</f>
        <v>0</v>
      </c>
    </row>
    <row r="144" spans="1:12" ht="12.75" customHeight="1" x14ac:dyDescent="0.2">
      <c r="A144" s="67"/>
      <c r="B144" s="68" t="s">
        <v>204</v>
      </c>
      <c r="C144" s="69" t="s">
        <v>205</v>
      </c>
      <c r="D144" s="70"/>
      <c r="E144" s="91"/>
      <c r="F144" s="71"/>
      <c r="G144" s="72">
        <f>SUM(G143:G143)</f>
        <v>0</v>
      </c>
      <c r="H144" s="72">
        <f t="shared" ref="H144:I144" si="42">SUM(H143:H143)</f>
        <v>0</v>
      </c>
      <c r="I144" s="93">
        <f t="shared" si="42"/>
        <v>0</v>
      </c>
      <c r="K144" s="104"/>
      <c r="L144" s="103"/>
    </row>
    <row r="145" spans="1:12" ht="12.75" customHeight="1" x14ac:dyDescent="0.2">
      <c r="A145" s="178"/>
      <c r="B145" s="179"/>
      <c r="C145" s="179"/>
      <c r="D145" s="179"/>
      <c r="E145" s="179"/>
      <c r="F145" s="179"/>
      <c r="G145" s="179"/>
      <c r="H145" s="180"/>
      <c r="I145" s="181"/>
    </row>
    <row r="146" spans="1:12" ht="12.75" customHeight="1" x14ac:dyDescent="0.2">
      <c r="A146" s="182"/>
      <c r="B146" s="183" t="s">
        <v>207</v>
      </c>
      <c r="C146" s="183" t="s">
        <v>208</v>
      </c>
      <c r="D146" s="183"/>
      <c r="E146" s="183"/>
      <c r="F146" s="183"/>
      <c r="G146" s="183"/>
      <c r="H146" s="180"/>
      <c r="I146" s="181"/>
    </row>
    <row r="147" spans="1:12" ht="75.75" customHeight="1" x14ac:dyDescent="0.2">
      <c r="A147" s="98">
        <v>101</v>
      </c>
      <c r="B147" s="99" t="s">
        <v>209</v>
      </c>
      <c r="C147" s="99" t="s">
        <v>289</v>
      </c>
      <c r="D147" s="99" t="s">
        <v>70</v>
      </c>
      <c r="E147" s="100">
        <v>0.8</v>
      </c>
      <c r="F147" s="101">
        <v>0</v>
      </c>
      <c r="G147" s="102">
        <f>ROUND((E147*F147),2)</f>
        <v>0</v>
      </c>
      <c r="H147" s="65">
        <f t="shared" ref="H147" si="43">G147*1.21-G147</f>
        <v>0</v>
      </c>
      <c r="I147" s="66">
        <f t="shared" ref="I147" si="44">G147*1.21</f>
        <v>0</v>
      </c>
    </row>
    <row r="148" spans="1:12" ht="12.75" customHeight="1" x14ac:dyDescent="0.2">
      <c r="A148" s="67"/>
      <c r="B148" s="68" t="s">
        <v>207</v>
      </c>
      <c r="C148" s="69" t="s">
        <v>208</v>
      </c>
      <c r="D148" s="70"/>
      <c r="E148" s="91"/>
      <c r="F148" s="71"/>
      <c r="G148" s="72">
        <f>SUM(G147:G147)</f>
        <v>0</v>
      </c>
      <c r="H148" s="72">
        <f t="shared" ref="H148:I148" si="45">SUM(H147:H147)</f>
        <v>0</v>
      </c>
      <c r="I148" s="93">
        <f t="shared" si="45"/>
        <v>0</v>
      </c>
      <c r="K148" s="104"/>
      <c r="L148" s="103"/>
    </row>
    <row r="149" spans="1:12" ht="12.75" customHeight="1" x14ac:dyDescent="0.2">
      <c r="A149" s="178"/>
      <c r="B149" s="179"/>
      <c r="C149" s="179"/>
      <c r="D149" s="179"/>
      <c r="E149" s="179"/>
      <c r="F149" s="179"/>
      <c r="G149" s="179"/>
      <c r="H149" s="180"/>
      <c r="I149" s="181"/>
    </row>
    <row r="150" spans="1:12" ht="12.75" customHeight="1" x14ac:dyDescent="0.2">
      <c r="A150" s="182"/>
      <c r="B150" s="183" t="s">
        <v>73</v>
      </c>
      <c r="C150" s="183" t="s">
        <v>67</v>
      </c>
      <c r="D150" s="183"/>
      <c r="E150" s="183"/>
      <c r="F150" s="183"/>
      <c r="G150" s="183"/>
      <c r="H150" s="180"/>
      <c r="I150" s="181"/>
    </row>
    <row r="151" spans="1:12" ht="75.75" customHeight="1" x14ac:dyDescent="0.2">
      <c r="A151" s="98">
        <v>102</v>
      </c>
      <c r="B151" s="99" t="s">
        <v>68</v>
      </c>
      <c r="C151" s="99" t="s">
        <v>290</v>
      </c>
      <c r="D151" s="99" t="s">
        <v>66</v>
      </c>
      <c r="E151" s="100">
        <f>E86*0.15*1.6+E87*0.2*1.6</f>
        <v>43.735999999999997</v>
      </c>
      <c r="F151" s="101">
        <v>0</v>
      </c>
      <c r="G151" s="102">
        <f>ROUND((E151*F151),2)</f>
        <v>0</v>
      </c>
      <c r="H151" s="65">
        <f t="shared" ref="H151:H153" si="46">G151*1.21-G151</f>
        <v>0</v>
      </c>
      <c r="I151" s="66">
        <f t="shared" ref="I151:I153" si="47">G151*1.21</f>
        <v>0</v>
      </c>
    </row>
    <row r="152" spans="1:12" ht="75.75" customHeight="1" x14ac:dyDescent="0.2">
      <c r="A152" s="98">
        <v>103</v>
      </c>
      <c r="B152" s="99" t="s">
        <v>210</v>
      </c>
      <c r="C152" s="99" t="s">
        <v>291</v>
      </c>
      <c r="D152" s="99" t="s">
        <v>66</v>
      </c>
      <c r="E152" s="100">
        <f>E95*0.01</f>
        <v>0.01</v>
      </c>
      <c r="F152" s="101">
        <v>0</v>
      </c>
      <c r="G152" s="102">
        <f>ROUND((E152*F152),2)</f>
        <v>0</v>
      </c>
      <c r="H152" s="65">
        <f t="shared" si="46"/>
        <v>0</v>
      </c>
      <c r="I152" s="66">
        <f t="shared" si="47"/>
        <v>0</v>
      </c>
    </row>
    <row r="153" spans="1:12" ht="75.75" customHeight="1" x14ac:dyDescent="0.2">
      <c r="A153" s="98">
        <v>104</v>
      </c>
      <c r="B153" s="99" t="s">
        <v>211</v>
      </c>
      <c r="C153" s="99" t="s">
        <v>292</v>
      </c>
      <c r="D153" s="99" t="s">
        <v>66</v>
      </c>
      <c r="E153" s="100">
        <f>E101*0.001</f>
        <v>3.075E-2</v>
      </c>
      <c r="F153" s="101">
        <v>0</v>
      </c>
      <c r="G153" s="102">
        <f>ROUND((E153*F153),2)</f>
        <v>0</v>
      </c>
      <c r="H153" s="65">
        <f t="shared" si="46"/>
        <v>0</v>
      </c>
      <c r="I153" s="66">
        <f t="shared" si="47"/>
        <v>0</v>
      </c>
    </row>
    <row r="154" spans="1:12" ht="12.75" customHeight="1" x14ac:dyDescent="0.2">
      <c r="A154" s="74"/>
      <c r="B154" s="75" t="s">
        <v>73</v>
      </c>
      <c r="C154" s="76" t="s">
        <v>67</v>
      </c>
      <c r="D154" s="77"/>
      <c r="E154" s="92"/>
      <c r="F154" s="78"/>
      <c r="G154" s="79">
        <f>SUM(G151:G153)</f>
        <v>0</v>
      </c>
      <c r="H154" s="79">
        <f t="shared" ref="H154:I154" si="48">SUM(H151:H153)</f>
        <v>0</v>
      </c>
      <c r="I154" s="94">
        <f t="shared" si="48"/>
        <v>0</v>
      </c>
      <c r="K154" s="104"/>
      <c r="L154" s="103"/>
    </row>
    <row r="155" spans="1:12" ht="12.75" customHeight="1" x14ac:dyDescent="0.2">
      <c r="C155" s="96"/>
      <c r="H155" s="103"/>
      <c r="I155" s="103"/>
    </row>
    <row r="156" spans="1:12" ht="28.5" customHeight="1" x14ac:dyDescent="0.2">
      <c r="A156" s="148" t="s">
        <v>1</v>
      </c>
      <c r="B156" s="149"/>
      <c r="C156" s="61" t="s">
        <v>293</v>
      </c>
      <c r="D156" s="62"/>
      <c r="E156" s="90"/>
      <c r="F156" s="63"/>
      <c r="G156" s="64">
        <f>G166+G172+G176+G180+G184</f>
        <v>0</v>
      </c>
      <c r="H156" s="64">
        <f t="shared" ref="H156:I156" si="49">H166+H172+H176+H180+H184</f>
        <v>0</v>
      </c>
      <c r="I156" s="171">
        <f t="shared" si="49"/>
        <v>0</v>
      </c>
      <c r="J156" s="87"/>
    </row>
    <row r="157" spans="1:12" ht="12.75" customHeight="1" x14ac:dyDescent="0.2">
      <c r="A157" s="176"/>
      <c r="B157" s="177" t="s">
        <v>7</v>
      </c>
      <c r="C157" s="177" t="s">
        <v>69</v>
      </c>
      <c r="D157" s="177"/>
      <c r="E157" s="177"/>
      <c r="F157" s="177"/>
      <c r="G157" s="177"/>
      <c r="H157" s="174"/>
      <c r="I157" s="175"/>
    </row>
    <row r="158" spans="1:12" ht="75.75" customHeight="1" x14ac:dyDescent="0.2">
      <c r="A158" s="98">
        <v>105</v>
      </c>
      <c r="B158" s="99" t="s">
        <v>105</v>
      </c>
      <c r="C158" s="99" t="s">
        <v>299</v>
      </c>
      <c r="D158" s="99" t="s">
        <v>15</v>
      </c>
      <c r="E158" s="100">
        <v>60</v>
      </c>
      <c r="F158" s="101">
        <v>0</v>
      </c>
      <c r="G158" s="102">
        <f t="shared" ref="G158:G165" si="50">ROUND((E158*F158),2)</f>
        <v>0</v>
      </c>
      <c r="H158" s="65">
        <f t="shared" ref="H158:H165" si="51">G158*1.21-G158</f>
        <v>0</v>
      </c>
      <c r="I158" s="66">
        <f t="shared" ref="I158:I165" si="52">G158*1.21</f>
        <v>0</v>
      </c>
    </row>
    <row r="159" spans="1:12" ht="75.75" customHeight="1" x14ac:dyDescent="0.2">
      <c r="A159" s="98">
        <v>106</v>
      </c>
      <c r="B159" s="99" t="s">
        <v>106</v>
      </c>
      <c r="C159" s="99" t="s">
        <v>300</v>
      </c>
      <c r="D159" s="99" t="s">
        <v>15</v>
      </c>
      <c r="E159" s="100">
        <v>60</v>
      </c>
      <c r="F159" s="101">
        <v>0</v>
      </c>
      <c r="G159" s="102">
        <f t="shared" si="50"/>
        <v>0</v>
      </c>
      <c r="H159" s="65">
        <f t="shared" si="51"/>
        <v>0</v>
      </c>
      <c r="I159" s="66">
        <f t="shared" si="52"/>
        <v>0</v>
      </c>
    </row>
    <row r="160" spans="1:12" ht="75.75" customHeight="1" x14ac:dyDescent="0.2">
      <c r="A160" s="98">
        <v>107</v>
      </c>
      <c r="B160" s="99" t="s">
        <v>294</v>
      </c>
      <c r="C160" s="99" t="s">
        <v>301</v>
      </c>
      <c r="D160" s="99" t="s">
        <v>15</v>
      </c>
      <c r="E160" s="100">
        <v>23.75</v>
      </c>
      <c r="F160" s="101">
        <v>0</v>
      </c>
      <c r="G160" s="102">
        <f t="shared" si="50"/>
        <v>0</v>
      </c>
      <c r="H160" s="65">
        <f t="shared" si="51"/>
        <v>0</v>
      </c>
      <c r="I160" s="66">
        <f t="shared" si="52"/>
        <v>0</v>
      </c>
    </row>
    <row r="161" spans="1:12" ht="75.75" customHeight="1" x14ac:dyDescent="0.2">
      <c r="A161" s="98">
        <v>108</v>
      </c>
      <c r="B161" s="99" t="s">
        <v>295</v>
      </c>
      <c r="C161" s="99" t="s">
        <v>302</v>
      </c>
      <c r="D161" s="99" t="s">
        <v>70</v>
      </c>
      <c r="E161" s="100">
        <v>47.47</v>
      </c>
      <c r="F161" s="101">
        <v>0</v>
      </c>
      <c r="G161" s="102">
        <f t="shared" si="50"/>
        <v>0</v>
      </c>
      <c r="H161" s="65">
        <f t="shared" si="51"/>
        <v>0</v>
      </c>
      <c r="I161" s="66">
        <f t="shared" si="52"/>
        <v>0</v>
      </c>
    </row>
    <row r="162" spans="1:12" ht="75.75" customHeight="1" x14ac:dyDescent="0.2">
      <c r="A162" s="98">
        <v>109</v>
      </c>
      <c r="B162" s="99" t="s">
        <v>121</v>
      </c>
      <c r="C162" s="99" t="s">
        <v>303</v>
      </c>
      <c r="D162" s="99" t="s">
        <v>70</v>
      </c>
      <c r="E162" s="100">
        <v>47.47</v>
      </c>
      <c r="F162" s="101">
        <v>0</v>
      </c>
      <c r="G162" s="102">
        <f t="shared" si="50"/>
        <v>0</v>
      </c>
      <c r="H162" s="65">
        <f t="shared" si="51"/>
        <v>0</v>
      </c>
      <c r="I162" s="66">
        <f t="shared" si="52"/>
        <v>0</v>
      </c>
    </row>
    <row r="163" spans="1:12" ht="75.75" customHeight="1" x14ac:dyDescent="0.2">
      <c r="A163" s="98">
        <v>110</v>
      </c>
      <c r="B163" s="99" t="s">
        <v>122</v>
      </c>
      <c r="C163" s="99" t="s">
        <v>304</v>
      </c>
      <c r="D163" s="99" t="s">
        <v>70</v>
      </c>
      <c r="E163" s="100">
        <v>569.64</v>
      </c>
      <c r="F163" s="101">
        <v>0</v>
      </c>
      <c r="G163" s="102">
        <f t="shared" si="50"/>
        <v>0</v>
      </c>
      <c r="H163" s="65">
        <f t="shared" si="51"/>
        <v>0</v>
      </c>
      <c r="I163" s="66">
        <f t="shared" si="52"/>
        <v>0</v>
      </c>
    </row>
    <row r="164" spans="1:12" ht="75.75" customHeight="1" x14ac:dyDescent="0.2">
      <c r="A164" s="98">
        <v>111</v>
      </c>
      <c r="B164" s="99" t="s">
        <v>124</v>
      </c>
      <c r="C164" s="99" t="s">
        <v>305</v>
      </c>
      <c r="D164" s="99" t="s">
        <v>66</v>
      </c>
      <c r="E164" s="100">
        <v>0</v>
      </c>
      <c r="F164" s="101">
        <v>0</v>
      </c>
      <c r="G164" s="102">
        <f t="shared" si="50"/>
        <v>0</v>
      </c>
      <c r="H164" s="65">
        <f t="shared" si="51"/>
        <v>0</v>
      </c>
      <c r="I164" s="66">
        <f t="shared" si="52"/>
        <v>0</v>
      </c>
    </row>
    <row r="165" spans="1:12" ht="75.75" customHeight="1" x14ac:dyDescent="0.2">
      <c r="A165" s="98">
        <v>112</v>
      </c>
      <c r="B165" s="99" t="s">
        <v>72</v>
      </c>
      <c r="C165" s="99" t="s">
        <v>306</v>
      </c>
      <c r="D165" s="99" t="s">
        <v>15</v>
      </c>
      <c r="E165" s="100">
        <v>90.95</v>
      </c>
      <c r="F165" s="101">
        <v>0</v>
      </c>
      <c r="G165" s="102">
        <f t="shared" si="50"/>
        <v>0</v>
      </c>
      <c r="H165" s="65">
        <f t="shared" si="51"/>
        <v>0</v>
      </c>
      <c r="I165" s="66">
        <f t="shared" si="52"/>
        <v>0</v>
      </c>
    </row>
    <row r="166" spans="1:12" ht="12.75" customHeight="1" x14ac:dyDescent="0.2">
      <c r="A166" s="67"/>
      <c r="B166" s="68" t="s">
        <v>7</v>
      </c>
      <c r="C166" s="69" t="s">
        <v>69</v>
      </c>
      <c r="D166" s="70"/>
      <c r="E166" s="91"/>
      <c r="F166" s="71"/>
      <c r="G166" s="72">
        <f>SUM(G158:G165)</f>
        <v>0</v>
      </c>
      <c r="H166" s="72">
        <f t="shared" ref="H166:I166" si="53">SUM(H158:H165)</f>
        <v>0</v>
      </c>
      <c r="I166" s="93">
        <f t="shared" si="53"/>
        <v>0</v>
      </c>
      <c r="K166" s="104"/>
      <c r="L166" s="103"/>
    </row>
    <row r="167" spans="1:12" ht="12.75" customHeight="1" x14ac:dyDescent="0.2">
      <c r="A167" s="178"/>
      <c r="B167" s="179"/>
      <c r="C167" s="179"/>
      <c r="D167" s="179"/>
      <c r="E167" s="179"/>
      <c r="F167" s="179"/>
      <c r="G167" s="179"/>
      <c r="H167" s="180"/>
      <c r="I167" s="181"/>
    </row>
    <row r="168" spans="1:12" ht="12.75" customHeight="1" x14ac:dyDescent="0.2">
      <c r="A168" s="182"/>
      <c r="B168" s="183" t="s">
        <v>11</v>
      </c>
      <c r="C168" s="183" t="s">
        <v>16</v>
      </c>
      <c r="D168" s="183"/>
      <c r="E168" s="183"/>
      <c r="F168" s="183"/>
      <c r="G168" s="183"/>
      <c r="H168" s="180"/>
      <c r="I168" s="181"/>
    </row>
    <row r="169" spans="1:12" ht="75.75" customHeight="1" x14ac:dyDescent="0.2">
      <c r="A169" s="98">
        <v>112</v>
      </c>
      <c r="B169" s="99" t="s">
        <v>296</v>
      </c>
      <c r="C169" s="99" t="s">
        <v>307</v>
      </c>
      <c r="D169" s="99" t="s">
        <v>66</v>
      </c>
      <c r="E169" s="100">
        <v>30</v>
      </c>
      <c r="F169" s="101">
        <v>0</v>
      </c>
      <c r="G169" s="102">
        <f>ROUND((E169*F169),2)</f>
        <v>0</v>
      </c>
      <c r="H169" s="65">
        <f t="shared" ref="H169:H171" si="54">G169*1.21-G169</f>
        <v>0</v>
      </c>
      <c r="I169" s="66">
        <f t="shared" ref="I169:I171" si="55">G169*1.21</f>
        <v>0</v>
      </c>
    </row>
    <row r="170" spans="1:12" ht="75.75" customHeight="1" x14ac:dyDescent="0.2">
      <c r="A170" s="98">
        <v>113</v>
      </c>
      <c r="B170" s="99" t="s">
        <v>297</v>
      </c>
      <c r="C170" s="99" t="s">
        <v>308</v>
      </c>
      <c r="D170" s="99" t="s">
        <v>15</v>
      </c>
      <c r="E170" s="100">
        <v>1412.29</v>
      </c>
      <c r="F170" s="101">
        <v>0</v>
      </c>
      <c r="G170" s="102">
        <f>ROUND((E170*F170),2)</f>
        <v>0</v>
      </c>
      <c r="H170" s="65">
        <f t="shared" si="54"/>
        <v>0</v>
      </c>
      <c r="I170" s="66">
        <f t="shared" si="55"/>
        <v>0</v>
      </c>
    </row>
    <row r="171" spans="1:12" ht="75.75" customHeight="1" x14ac:dyDescent="0.2">
      <c r="A171" s="98">
        <v>114</v>
      </c>
      <c r="B171" s="99">
        <v>577154111</v>
      </c>
      <c r="C171" s="99" t="s">
        <v>343</v>
      </c>
      <c r="D171" s="99" t="s">
        <v>15</v>
      </c>
      <c r="E171" s="100">
        <v>1162.69</v>
      </c>
      <c r="F171" s="101">
        <v>0</v>
      </c>
      <c r="G171" s="102">
        <f>ROUND((E171*F171),2)</f>
        <v>0</v>
      </c>
      <c r="H171" s="65">
        <f t="shared" si="54"/>
        <v>0</v>
      </c>
      <c r="I171" s="66">
        <f t="shared" si="55"/>
        <v>0</v>
      </c>
    </row>
    <row r="172" spans="1:12" ht="12.75" customHeight="1" x14ac:dyDescent="0.2">
      <c r="A172" s="67"/>
      <c r="B172" s="68" t="s">
        <v>11</v>
      </c>
      <c r="C172" s="69" t="s">
        <v>16</v>
      </c>
      <c r="D172" s="70"/>
      <c r="E172" s="91"/>
      <c r="F172" s="71"/>
      <c r="G172" s="72">
        <f>SUM(G169:G171)</f>
        <v>0</v>
      </c>
      <c r="H172" s="72">
        <f t="shared" ref="H172:I172" si="56">SUM(H169:H171)</f>
        <v>0</v>
      </c>
      <c r="I172" s="93">
        <f t="shared" si="56"/>
        <v>0</v>
      </c>
      <c r="K172" s="104"/>
      <c r="L172" s="103"/>
    </row>
    <row r="173" spans="1:12" ht="12.75" customHeight="1" x14ac:dyDescent="0.2">
      <c r="A173" s="178"/>
      <c r="B173" s="179"/>
      <c r="C173" s="179"/>
      <c r="D173" s="179"/>
      <c r="E173" s="179"/>
      <c r="F173" s="179"/>
      <c r="G173" s="179"/>
      <c r="H173" s="180"/>
      <c r="I173" s="181"/>
    </row>
    <row r="174" spans="1:12" ht="12.75" customHeight="1" x14ac:dyDescent="0.2">
      <c r="A174" s="182"/>
      <c r="B174" s="183" t="s">
        <v>191</v>
      </c>
      <c r="C174" s="183" t="s">
        <v>192</v>
      </c>
      <c r="D174" s="183"/>
      <c r="E174" s="183"/>
      <c r="F174" s="183"/>
      <c r="G174" s="183"/>
      <c r="H174" s="180"/>
      <c r="I174" s="181"/>
    </row>
    <row r="175" spans="1:12" ht="75.75" customHeight="1" x14ac:dyDescent="0.2">
      <c r="A175" s="98">
        <v>114</v>
      </c>
      <c r="B175" s="99" t="s">
        <v>298</v>
      </c>
      <c r="C175" s="99" t="s">
        <v>309</v>
      </c>
      <c r="D175" s="99" t="s">
        <v>91</v>
      </c>
      <c r="E175" s="100">
        <v>8</v>
      </c>
      <c r="F175" s="101">
        <v>0</v>
      </c>
      <c r="G175" s="102">
        <f>ROUND((E175*F175),2)</f>
        <v>0</v>
      </c>
      <c r="H175" s="65">
        <f t="shared" ref="H175" si="57">G175*1.21-G175</f>
        <v>0</v>
      </c>
      <c r="I175" s="66">
        <f t="shared" ref="I175" si="58">G175*1.21</f>
        <v>0</v>
      </c>
    </row>
    <row r="176" spans="1:12" ht="12.75" customHeight="1" x14ac:dyDescent="0.2">
      <c r="A176" s="67"/>
      <c r="B176" s="68" t="s">
        <v>191</v>
      </c>
      <c r="C176" s="69" t="s">
        <v>192</v>
      </c>
      <c r="D176" s="70"/>
      <c r="E176" s="91"/>
      <c r="F176" s="71"/>
      <c r="G176" s="72">
        <f>SUM(G175:G175)</f>
        <v>0</v>
      </c>
      <c r="H176" s="72">
        <f t="shared" ref="H176:I176" si="59">SUM(H175:H175)</f>
        <v>0</v>
      </c>
      <c r="I176" s="93">
        <f t="shared" si="59"/>
        <v>0</v>
      </c>
      <c r="K176" s="104"/>
      <c r="L176" s="103"/>
    </row>
    <row r="177" spans="1:12" ht="12.75" customHeight="1" x14ac:dyDescent="0.2">
      <c r="A177" s="178"/>
      <c r="B177" s="179"/>
      <c r="C177" s="179"/>
      <c r="D177" s="179"/>
      <c r="E177" s="179"/>
      <c r="F177" s="179"/>
      <c r="G177" s="179"/>
      <c r="H177" s="180"/>
      <c r="I177" s="181"/>
    </row>
    <row r="178" spans="1:12" ht="12.75" customHeight="1" x14ac:dyDescent="0.2">
      <c r="A178" s="182"/>
      <c r="B178" s="183" t="s">
        <v>197</v>
      </c>
      <c r="C178" s="183" t="s">
        <v>198</v>
      </c>
      <c r="D178" s="183"/>
      <c r="E178" s="183"/>
      <c r="F178" s="183"/>
      <c r="G178" s="183"/>
      <c r="H178" s="180"/>
      <c r="I178" s="181"/>
    </row>
    <row r="179" spans="1:12" ht="75.75" customHeight="1" x14ac:dyDescent="0.2">
      <c r="A179" s="98">
        <v>115</v>
      </c>
      <c r="B179" s="99" t="s">
        <v>203</v>
      </c>
      <c r="C179" s="99" t="s">
        <v>310</v>
      </c>
      <c r="D179" s="99" t="s">
        <v>108</v>
      </c>
      <c r="E179" s="100">
        <v>120</v>
      </c>
      <c r="F179" s="101">
        <v>0</v>
      </c>
      <c r="G179" s="102">
        <f>ROUND((E179*F179),2)</f>
        <v>0</v>
      </c>
      <c r="H179" s="65">
        <f t="shared" ref="H179" si="60">G179*1.21-G179</f>
        <v>0</v>
      </c>
      <c r="I179" s="66">
        <f t="shared" ref="I179" si="61">G179*1.21</f>
        <v>0</v>
      </c>
    </row>
    <row r="180" spans="1:12" ht="12.75" customHeight="1" x14ac:dyDescent="0.2">
      <c r="A180" s="67"/>
      <c r="B180" s="68" t="s">
        <v>197</v>
      </c>
      <c r="C180" s="69" t="s">
        <v>198</v>
      </c>
      <c r="D180" s="70"/>
      <c r="E180" s="91"/>
      <c r="F180" s="71"/>
      <c r="G180" s="72">
        <f>SUM(G179:G179)</f>
        <v>0</v>
      </c>
      <c r="H180" s="72">
        <f t="shared" ref="H180:I180" si="62">SUM(H179:H179)</f>
        <v>0</v>
      </c>
      <c r="I180" s="93">
        <f t="shared" si="62"/>
        <v>0</v>
      </c>
      <c r="K180" s="104"/>
      <c r="L180" s="103"/>
    </row>
    <row r="181" spans="1:12" ht="12.75" customHeight="1" x14ac:dyDescent="0.2">
      <c r="A181" s="178"/>
      <c r="B181" s="179"/>
      <c r="C181" s="179"/>
      <c r="D181" s="179"/>
      <c r="E181" s="179"/>
      <c r="F181" s="179"/>
      <c r="G181" s="179"/>
      <c r="H181" s="180"/>
      <c r="I181" s="181"/>
    </row>
    <row r="182" spans="1:12" ht="12.75" customHeight="1" x14ac:dyDescent="0.2">
      <c r="A182" s="182"/>
      <c r="B182" s="183" t="s">
        <v>73</v>
      </c>
      <c r="C182" s="183" t="s">
        <v>67</v>
      </c>
      <c r="D182" s="183"/>
      <c r="E182" s="183"/>
      <c r="F182" s="183"/>
      <c r="G182" s="183"/>
      <c r="H182" s="180"/>
      <c r="I182" s="181"/>
    </row>
    <row r="183" spans="1:12" ht="75.75" customHeight="1" x14ac:dyDescent="0.2">
      <c r="A183" s="98">
        <v>116</v>
      </c>
      <c r="B183" s="99" t="s">
        <v>68</v>
      </c>
      <c r="C183" s="99" t="s">
        <v>311</v>
      </c>
      <c r="D183" s="99" t="s">
        <v>66</v>
      </c>
      <c r="E183" s="100">
        <f>E169+E170*0.0007+E171*0.06*2.6</f>
        <v>212.36824300000001</v>
      </c>
      <c r="F183" s="101">
        <v>0</v>
      </c>
      <c r="G183" s="102">
        <f>ROUND((E183*F183),2)</f>
        <v>0</v>
      </c>
      <c r="H183" s="65">
        <f t="shared" ref="H183" si="63">G183*1.21-G183</f>
        <v>0</v>
      </c>
      <c r="I183" s="66">
        <f t="shared" ref="I183" si="64">G183*1.21</f>
        <v>0</v>
      </c>
    </row>
    <row r="184" spans="1:12" ht="12.75" customHeight="1" x14ac:dyDescent="0.2">
      <c r="A184" s="74"/>
      <c r="B184" s="75" t="s">
        <v>73</v>
      </c>
      <c r="C184" s="76" t="s">
        <v>67</v>
      </c>
      <c r="D184" s="77"/>
      <c r="E184" s="92"/>
      <c r="F184" s="78"/>
      <c r="G184" s="79">
        <f>SUM(G183:G183)</f>
        <v>0</v>
      </c>
      <c r="H184" s="79">
        <f t="shared" ref="H184:I184" si="65">SUM(H183:H183)</f>
        <v>0</v>
      </c>
      <c r="I184" s="94">
        <f t="shared" si="65"/>
        <v>0</v>
      </c>
      <c r="K184" s="104"/>
      <c r="L184" s="103"/>
    </row>
    <row r="185" spans="1:12" ht="12.75" customHeight="1" x14ac:dyDescent="0.2">
      <c r="C185" s="96"/>
      <c r="H185" s="103"/>
      <c r="I185" s="103"/>
    </row>
    <row r="186" spans="1:12" ht="28.5" customHeight="1" x14ac:dyDescent="0.2">
      <c r="A186" s="148" t="s">
        <v>1</v>
      </c>
      <c r="B186" s="149"/>
      <c r="C186" s="61" t="s">
        <v>312</v>
      </c>
      <c r="D186" s="62"/>
      <c r="E186" s="90"/>
      <c r="F186" s="63"/>
      <c r="G186" s="64">
        <f>G194+G203+G210+G215+G219</f>
        <v>0</v>
      </c>
      <c r="H186" s="64">
        <f t="shared" ref="H186:I186" si="66">H194+H203+H210+H215+H219</f>
        <v>0</v>
      </c>
      <c r="I186" s="171">
        <f t="shared" si="66"/>
        <v>0</v>
      </c>
      <c r="J186" s="87"/>
    </row>
    <row r="187" spans="1:12" ht="12.75" customHeight="1" x14ac:dyDescent="0.2">
      <c r="A187" s="176"/>
      <c r="B187" s="177" t="s">
        <v>7</v>
      </c>
      <c r="C187" s="177" t="s">
        <v>69</v>
      </c>
      <c r="D187" s="177"/>
      <c r="E187" s="177"/>
      <c r="F187" s="177"/>
      <c r="G187" s="177"/>
      <c r="H187" s="174"/>
      <c r="I187" s="175"/>
    </row>
    <row r="188" spans="1:12" ht="75.75" customHeight="1" x14ac:dyDescent="0.2">
      <c r="A188" s="98">
        <v>117</v>
      </c>
      <c r="B188" s="99" t="s">
        <v>313</v>
      </c>
      <c r="C188" s="99" t="s">
        <v>325</v>
      </c>
      <c r="D188" s="99" t="s">
        <v>70</v>
      </c>
      <c r="E188" s="100">
        <v>1.83</v>
      </c>
      <c r="F188" s="101">
        <v>0</v>
      </c>
      <c r="G188" s="102">
        <f t="shared" ref="G188:G193" si="67">ROUND((E188*F188),2)</f>
        <v>0</v>
      </c>
      <c r="H188" s="65">
        <f t="shared" ref="H188:H193" si="68">G188*1.21-G188</f>
        <v>0</v>
      </c>
      <c r="I188" s="66">
        <f t="shared" ref="I188:I193" si="69">G188*1.21</f>
        <v>0</v>
      </c>
    </row>
    <row r="189" spans="1:12" ht="75.75" customHeight="1" x14ac:dyDescent="0.2">
      <c r="A189" s="98">
        <v>118</v>
      </c>
      <c r="B189" s="99" t="s">
        <v>121</v>
      </c>
      <c r="C189" s="99" t="s">
        <v>328</v>
      </c>
      <c r="D189" s="99" t="s">
        <v>70</v>
      </c>
      <c r="E189" s="100">
        <v>1.83</v>
      </c>
      <c r="F189" s="101">
        <v>0</v>
      </c>
      <c r="G189" s="102">
        <f t="shared" si="67"/>
        <v>0</v>
      </c>
      <c r="H189" s="65">
        <f t="shared" si="68"/>
        <v>0</v>
      </c>
      <c r="I189" s="66">
        <f t="shared" si="69"/>
        <v>0</v>
      </c>
    </row>
    <row r="190" spans="1:12" ht="75.75" customHeight="1" x14ac:dyDescent="0.2">
      <c r="A190" s="98">
        <v>119</v>
      </c>
      <c r="B190" s="99" t="s">
        <v>122</v>
      </c>
      <c r="C190" s="99" t="s">
        <v>329</v>
      </c>
      <c r="D190" s="99" t="s">
        <v>70</v>
      </c>
      <c r="E190" s="100">
        <v>21.96</v>
      </c>
      <c r="F190" s="101">
        <v>0</v>
      </c>
      <c r="G190" s="102">
        <f t="shared" si="67"/>
        <v>0</v>
      </c>
      <c r="H190" s="65">
        <f t="shared" si="68"/>
        <v>0</v>
      </c>
      <c r="I190" s="66">
        <f t="shared" si="69"/>
        <v>0</v>
      </c>
    </row>
    <row r="191" spans="1:12" ht="75.75" customHeight="1" x14ac:dyDescent="0.2">
      <c r="A191" s="98">
        <v>120</v>
      </c>
      <c r="B191" s="99" t="s">
        <v>123</v>
      </c>
      <c r="C191" s="99" t="s">
        <v>330</v>
      </c>
      <c r="D191" s="99" t="s">
        <v>70</v>
      </c>
      <c r="E191" s="100">
        <v>1.83</v>
      </c>
      <c r="F191" s="101">
        <v>0</v>
      </c>
      <c r="G191" s="102">
        <f t="shared" si="67"/>
        <v>0</v>
      </c>
      <c r="H191" s="65">
        <f t="shared" si="68"/>
        <v>0</v>
      </c>
      <c r="I191" s="66">
        <f t="shared" si="69"/>
        <v>0</v>
      </c>
    </row>
    <row r="192" spans="1:12" ht="75.75" customHeight="1" x14ac:dyDescent="0.2">
      <c r="A192" s="98">
        <v>121</v>
      </c>
      <c r="B192" s="99" t="s">
        <v>124</v>
      </c>
      <c r="C192" s="99" t="s">
        <v>331</v>
      </c>
      <c r="D192" s="99" t="s">
        <v>66</v>
      </c>
      <c r="E192" s="100">
        <v>0</v>
      </c>
      <c r="F192" s="101">
        <v>0</v>
      </c>
      <c r="G192" s="102">
        <f t="shared" si="67"/>
        <v>0</v>
      </c>
      <c r="H192" s="65">
        <f t="shared" si="68"/>
        <v>0</v>
      </c>
      <c r="I192" s="66">
        <f t="shared" si="69"/>
        <v>0</v>
      </c>
    </row>
    <row r="193" spans="1:12" ht="75.75" customHeight="1" x14ac:dyDescent="0.2">
      <c r="A193" s="98">
        <v>122</v>
      </c>
      <c r="B193" s="99" t="s">
        <v>72</v>
      </c>
      <c r="C193" s="99" t="s">
        <v>332</v>
      </c>
      <c r="D193" s="99" t="s">
        <v>15</v>
      </c>
      <c r="E193" s="100">
        <v>2.2799999999999998</v>
      </c>
      <c r="F193" s="101">
        <v>0</v>
      </c>
      <c r="G193" s="102">
        <f t="shared" si="67"/>
        <v>0</v>
      </c>
      <c r="H193" s="65">
        <f t="shared" si="68"/>
        <v>0</v>
      </c>
      <c r="I193" s="66">
        <f t="shared" si="69"/>
        <v>0</v>
      </c>
    </row>
    <row r="194" spans="1:12" ht="12.75" customHeight="1" x14ac:dyDescent="0.2">
      <c r="A194" s="67"/>
      <c r="B194" s="68" t="s">
        <v>7</v>
      </c>
      <c r="C194" s="69" t="s">
        <v>69</v>
      </c>
      <c r="D194" s="70"/>
      <c r="E194" s="91"/>
      <c r="F194" s="71"/>
      <c r="G194" s="72">
        <f>SUM(G188:G193)</f>
        <v>0</v>
      </c>
      <c r="H194" s="72">
        <f>SUM(H188:H193)</f>
        <v>0</v>
      </c>
      <c r="I194" s="93">
        <f>SUM(I188:I193)</f>
        <v>0</v>
      </c>
      <c r="K194" s="104"/>
      <c r="L194" s="103"/>
    </row>
    <row r="195" spans="1:12" ht="12.75" customHeight="1" x14ac:dyDescent="0.2">
      <c r="A195" s="178"/>
      <c r="B195" s="179"/>
      <c r="C195" s="179"/>
      <c r="D195" s="179"/>
      <c r="E195" s="179"/>
      <c r="F195" s="179"/>
      <c r="G195" s="179"/>
      <c r="H195" s="180"/>
      <c r="I195" s="181"/>
    </row>
    <row r="196" spans="1:12" ht="12.75" customHeight="1" x14ac:dyDescent="0.2">
      <c r="A196" s="182"/>
      <c r="B196" s="183" t="s">
        <v>8</v>
      </c>
      <c r="C196" s="183" t="s">
        <v>129</v>
      </c>
      <c r="D196" s="183"/>
      <c r="E196" s="183"/>
      <c r="F196" s="183"/>
      <c r="G196" s="183"/>
      <c r="H196" s="180"/>
      <c r="I196" s="181"/>
    </row>
    <row r="197" spans="1:12" ht="75.75" customHeight="1" x14ac:dyDescent="0.2">
      <c r="A197" s="98">
        <v>123</v>
      </c>
      <c r="B197" s="99" t="s">
        <v>316</v>
      </c>
      <c r="C197" s="99" t="s">
        <v>333</v>
      </c>
      <c r="D197" s="99" t="s">
        <v>70</v>
      </c>
      <c r="E197" s="100">
        <v>1.69</v>
      </c>
      <c r="F197" s="101">
        <v>0</v>
      </c>
      <c r="G197" s="102">
        <f t="shared" ref="G197:G202" si="70">ROUND((E197*F197),2)</f>
        <v>0</v>
      </c>
      <c r="H197" s="65">
        <f t="shared" ref="H197:H202" si="71">G197*1.21-G197</f>
        <v>0</v>
      </c>
      <c r="I197" s="66">
        <f t="shared" ref="I197:I202" si="72">G197*1.21</f>
        <v>0</v>
      </c>
    </row>
    <row r="198" spans="1:12" ht="75.75" customHeight="1" x14ac:dyDescent="0.2">
      <c r="A198" s="98">
        <v>124</v>
      </c>
      <c r="B198" s="99" t="s">
        <v>317</v>
      </c>
      <c r="C198" s="99" t="s">
        <v>334</v>
      </c>
      <c r="D198" s="99" t="s">
        <v>15</v>
      </c>
      <c r="E198" s="100">
        <v>16.34</v>
      </c>
      <c r="F198" s="101">
        <v>0</v>
      </c>
      <c r="G198" s="102">
        <f t="shared" si="70"/>
        <v>0</v>
      </c>
      <c r="H198" s="65">
        <f t="shared" si="71"/>
        <v>0</v>
      </c>
      <c r="I198" s="66">
        <f t="shared" si="72"/>
        <v>0</v>
      </c>
    </row>
    <row r="199" spans="1:12" ht="75.75" customHeight="1" x14ac:dyDescent="0.2">
      <c r="A199" s="98">
        <v>125</v>
      </c>
      <c r="B199" s="99" t="s">
        <v>318</v>
      </c>
      <c r="C199" s="99" t="s">
        <v>335</v>
      </c>
      <c r="D199" s="99" t="s">
        <v>15</v>
      </c>
      <c r="E199" s="100">
        <v>16.34</v>
      </c>
      <c r="F199" s="101">
        <v>0</v>
      </c>
      <c r="G199" s="102">
        <f t="shared" si="70"/>
        <v>0</v>
      </c>
      <c r="H199" s="65">
        <f t="shared" si="71"/>
        <v>0</v>
      </c>
      <c r="I199" s="66">
        <f t="shared" si="72"/>
        <v>0</v>
      </c>
    </row>
    <row r="200" spans="1:12" ht="75.75" customHeight="1" x14ac:dyDescent="0.2">
      <c r="A200" s="98">
        <v>126</v>
      </c>
      <c r="B200" s="99" t="s">
        <v>319</v>
      </c>
      <c r="C200" s="99" t="s">
        <v>336</v>
      </c>
      <c r="D200" s="99" t="s">
        <v>66</v>
      </c>
      <c r="E200" s="100">
        <v>0</v>
      </c>
      <c r="F200" s="101">
        <v>0</v>
      </c>
      <c r="G200" s="102">
        <f t="shared" si="70"/>
        <v>0</v>
      </c>
      <c r="H200" s="65">
        <f t="shared" si="71"/>
        <v>0</v>
      </c>
      <c r="I200" s="66">
        <f t="shared" si="72"/>
        <v>0</v>
      </c>
    </row>
    <row r="201" spans="1:12" ht="75.75" customHeight="1" x14ac:dyDescent="0.2">
      <c r="A201" s="98">
        <v>127</v>
      </c>
      <c r="B201" s="99" t="s">
        <v>320</v>
      </c>
      <c r="C201" s="99" t="s">
        <v>337</v>
      </c>
      <c r="D201" s="99" t="s">
        <v>70</v>
      </c>
      <c r="E201" s="100">
        <v>1.83</v>
      </c>
      <c r="F201" s="101">
        <v>0</v>
      </c>
      <c r="G201" s="102">
        <f t="shared" si="70"/>
        <v>0</v>
      </c>
      <c r="H201" s="65">
        <f t="shared" si="71"/>
        <v>0</v>
      </c>
      <c r="I201" s="66">
        <f t="shared" si="72"/>
        <v>0</v>
      </c>
    </row>
    <row r="202" spans="1:12" ht="75.75" customHeight="1" x14ac:dyDescent="0.2">
      <c r="A202" s="98">
        <v>128</v>
      </c>
      <c r="B202" s="99" t="s">
        <v>321</v>
      </c>
      <c r="C202" s="99" t="s">
        <v>338</v>
      </c>
      <c r="D202" s="99" t="s">
        <v>66</v>
      </c>
      <c r="E202" s="100">
        <v>0.13200000000000001</v>
      </c>
      <c r="F202" s="101">
        <v>0</v>
      </c>
      <c r="G202" s="102">
        <f t="shared" si="70"/>
        <v>0</v>
      </c>
      <c r="H202" s="65">
        <f t="shared" si="71"/>
        <v>0</v>
      </c>
      <c r="I202" s="66">
        <f t="shared" si="72"/>
        <v>0</v>
      </c>
    </row>
    <row r="203" spans="1:12" ht="12.75" customHeight="1" x14ac:dyDescent="0.2">
      <c r="A203" s="67"/>
      <c r="B203" s="68" t="s">
        <v>8</v>
      </c>
      <c r="C203" s="69" t="s">
        <v>129</v>
      </c>
      <c r="D203" s="70"/>
      <c r="E203" s="91"/>
      <c r="F203" s="71"/>
      <c r="G203" s="72">
        <f>SUM(G197:G202)</f>
        <v>0</v>
      </c>
      <c r="H203" s="72">
        <f t="shared" ref="H203:I203" si="73">SUM(H197:H202)</f>
        <v>0</v>
      </c>
      <c r="I203" s="93">
        <f t="shared" si="73"/>
        <v>0</v>
      </c>
      <c r="K203" s="104"/>
      <c r="L203" s="103"/>
    </row>
    <row r="204" spans="1:12" ht="12.75" customHeight="1" x14ac:dyDescent="0.2">
      <c r="A204" s="178"/>
      <c r="B204" s="179"/>
      <c r="C204" s="179"/>
      <c r="D204" s="179"/>
      <c r="E204" s="179"/>
      <c r="F204" s="179"/>
      <c r="G204" s="179"/>
      <c r="H204" s="180"/>
      <c r="I204" s="181"/>
    </row>
    <row r="205" spans="1:12" ht="12.75" customHeight="1" x14ac:dyDescent="0.2">
      <c r="A205" s="182"/>
      <c r="B205" s="183" t="s">
        <v>156</v>
      </c>
      <c r="C205" s="183" t="s">
        <v>157</v>
      </c>
      <c r="D205" s="183"/>
      <c r="E205" s="183"/>
      <c r="F205" s="183"/>
      <c r="G205" s="183"/>
      <c r="H205" s="180"/>
      <c r="I205" s="181"/>
    </row>
    <row r="206" spans="1:12" ht="75.75" customHeight="1" x14ac:dyDescent="0.2">
      <c r="A206" s="98">
        <v>129</v>
      </c>
      <c r="B206" s="99" t="s">
        <v>322</v>
      </c>
      <c r="C206" s="99" t="s">
        <v>339</v>
      </c>
      <c r="D206" s="99" t="s">
        <v>161</v>
      </c>
      <c r="E206" s="100">
        <v>50</v>
      </c>
      <c r="F206" s="101">
        <v>0</v>
      </c>
      <c r="G206" s="102">
        <f>ROUND((E206*F206),2)</f>
        <v>0</v>
      </c>
      <c r="H206" s="65">
        <f t="shared" ref="H206:H209" si="74">G206*1.21-G206</f>
        <v>0</v>
      </c>
      <c r="I206" s="66">
        <f t="shared" ref="I206:I209" si="75">G206*1.21</f>
        <v>0</v>
      </c>
    </row>
    <row r="207" spans="1:12" ht="75.75" customHeight="1" x14ac:dyDescent="0.2">
      <c r="A207" s="98">
        <v>130</v>
      </c>
      <c r="B207" s="99" t="s">
        <v>322</v>
      </c>
      <c r="C207" s="99" t="s">
        <v>340</v>
      </c>
      <c r="D207" s="99" t="s">
        <v>161</v>
      </c>
      <c r="E207" s="100">
        <v>30.1</v>
      </c>
      <c r="F207" s="101">
        <v>0</v>
      </c>
      <c r="G207" s="102">
        <f>ROUND((E207*F207),2)</f>
        <v>0</v>
      </c>
      <c r="H207" s="65">
        <f t="shared" si="74"/>
        <v>0</v>
      </c>
      <c r="I207" s="66">
        <f t="shared" si="75"/>
        <v>0</v>
      </c>
    </row>
    <row r="208" spans="1:12" ht="33.75" customHeight="1" x14ac:dyDescent="0.2">
      <c r="A208" s="98">
        <v>131</v>
      </c>
      <c r="B208" s="99" t="s">
        <v>314</v>
      </c>
      <c r="C208" s="184" t="s">
        <v>326</v>
      </c>
      <c r="D208" s="99" t="s">
        <v>66</v>
      </c>
      <c r="E208" s="100">
        <v>0.30099999999999999</v>
      </c>
      <c r="F208" s="101">
        <v>0</v>
      </c>
      <c r="G208" s="102">
        <f t="shared" ref="G208:G209" si="76">ROUND((E208*F208),2)</f>
        <v>0</v>
      </c>
      <c r="H208" s="65">
        <f t="shared" si="74"/>
        <v>0</v>
      </c>
      <c r="I208" s="66">
        <f t="shared" si="75"/>
        <v>0</v>
      </c>
    </row>
    <row r="209" spans="1:12" ht="33.75" customHeight="1" x14ac:dyDescent="0.2">
      <c r="A209" s="98">
        <v>132</v>
      </c>
      <c r="B209" s="99" t="s">
        <v>315</v>
      </c>
      <c r="C209" s="184" t="s">
        <v>327</v>
      </c>
      <c r="D209" s="99" t="s">
        <v>161</v>
      </c>
      <c r="E209" s="100">
        <v>0.05</v>
      </c>
      <c r="F209" s="101">
        <v>0</v>
      </c>
      <c r="G209" s="102">
        <f t="shared" si="76"/>
        <v>0</v>
      </c>
      <c r="H209" s="65">
        <f t="shared" si="74"/>
        <v>0</v>
      </c>
      <c r="I209" s="66">
        <f t="shared" si="75"/>
        <v>0</v>
      </c>
    </row>
    <row r="210" spans="1:12" ht="12.75" customHeight="1" x14ac:dyDescent="0.2">
      <c r="A210" s="67"/>
      <c r="B210" s="68" t="s">
        <v>156</v>
      </c>
      <c r="C210" s="69" t="s">
        <v>157</v>
      </c>
      <c r="D210" s="70"/>
      <c r="E210" s="91"/>
      <c r="F210" s="71"/>
      <c r="G210" s="72">
        <f>SUM(G206:G207)</f>
        <v>0</v>
      </c>
      <c r="H210" s="72">
        <f t="shared" ref="H210:I210" si="77">SUM(H206:H207)</f>
        <v>0</v>
      </c>
      <c r="I210" s="93">
        <f t="shared" si="77"/>
        <v>0</v>
      </c>
      <c r="K210" s="104"/>
      <c r="L210" s="103"/>
    </row>
    <row r="211" spans="1:12" ht="12.75" customHeight="1" x14ac:dyDescent="0.2">
      <c r="A211" s="178"/>
      <c r="B211" s="179"/>
      <c r="C211" s="179"/>
      <c r="D211" s="179"/>
      <c r="E211" s="179"/>
      <c r="F211" s="179"/>
      <c r="G211" s="179"/>
      <c r="H211" s="180"/>
      <c r="I211" s="181"/>
    </row>
    <row r="212" spans="1:12" ht="12.75" customHeight="1" x14ac:dyDescent="0.2">
      <c r="A212" s="182"/>
      <c r="B212" s="183" t="s">
        <v>197</v>
      </c>
      <c r="C212" s="183" t="s">
        <v>198</v>
      </c>
      <c r="D212" s="183"/>
      <c r="E212" s="183"/>
      <c r="F212" s="183"/>
      <c r="G212" s="183"/>
      <c r="H212" s="180"/>
      <c r="I212" s="181"/>
    </row>
    <row r="213" spans="1:12" ht="75.75" customHeight="1" x14ac:dyDescent="0.2">
      <c r="A213" s="98">
        <v>133</v>
      </c>
      <c r="B213" s="99" t="s">
        <v>323</v>
      </c>
      <c r="C213" s="99" t="s">
        <v>341</v>
      </c>
      <c r="D213" s="99" t="s">
        <v>140</v>
      </c>
      <c r="E213" s="100">
        <v>1</v>
      </c>
      <c r="F213" s="101">
        <v>0</v>
      </c>
      <c r="G213" s="102">
        <f>ROUND((E213*F213),2)</f>
        <v>0</v>
      </c>
      <c r="H213" s="65">
        <f t="shared" ref="H213:H214" si="78">G213*1.21-G213</f>
        <v>0</v>
      </c>
      <c r="I213" s="66">
        <f t="shared" ref="I213:I214" si="79">G213*1.21</f>
        <v>0</v>
      </c>
    </row>
    <row r="214" spans="1:12" ht="75.75" customHeight="1" x14ac:dyDescent="0.2">
      <c r="A214" s="98">
        <v>134</v>
      </c>
      <c r="B214" s="99" t="s">
        <v>324</v>
      </c>
      <c r="C214" s="99" t="s">
        <v>342</v>
      </c>
      <c r="D214" s="99" t="s">
        <v>140</v>
      </c>
      <c r="E214" s="100">
        <v>1</v>
      </c>
      <c r="F214" s="101">
        <v>0</v>
      </c>
      <c r="G214" s="102">
        <f>ROUND((E214*F214),2)</f>
        <v>0</v>
      </c>
      <c r="H214" s="65">
        <f t="shared" si="78"/>
        <v>0</v>
      </c>
      <c r="I214" s="66">
        <f t="shared" si="79"/>
        <v>0</v>
      </c>
    </row>
    <row r="215" spans="1:12" ht="12.75" customHeight="1" x14ac:dyDescent="0.2">
      <c r="A215" s="67"/>
      <c r="B215" s="68" t="s">
        <v>197</v>
      </c>
      <c r="C215" s="69" t="s">
        <v>198</v>
      </c>
      <c r="D215" s="70"/>
      <c r="E215" s="91"/>
      <c r="F215" s="71"/>
      <c r="G215" s="72">
        <f>SUM(G213:G214)</f>
        <v>0</v>
      </c>
      <c r="H215" s="72">
        <f t="shared" ref="H215:I215" si="80">SUM(H213:H214)</f>
        <v>0</v>
      </c>
      <c r="I215" s="93">
        <f t="shared" si="80"/>
        <v>0</v>
      </c>
      <c r="K215" s="104"/>
      <c r="L215" s="103"/>
    </row>
    <row r="216" spans="1:12" ht="12.75" customHeight="1" x14ac:dyDescent="0.2">
      <c r="A216" s="178"/>
      <c r="B216" s="179"/>
      <c r="C216" s="179"/>
      <c r="D216" s="179"/>
      <c r="E216" s="179"/>
      <c r="F216" s="179"/>
      <c r="G216" s="179"/>
      <c r="H216" s="180"/>
      <c r="I216" s="181"/>
    </row>
    <row r="217" spans="1:12" ht="12.75" customHeight="1" x14ac:dyDescent="0.2">
      <c r="A217" s="182"/>
      <c r="B217" s="183" t="s">
        <v>73</v>
      </c>
      <c r="C217" s="183" t="s">
        <v>67</v>
      </c>
      <c r="D217" s="183"/>
      <c r="E217" s="183"/>
      <c r="F217" s="183"/>
      <c r="G217" s="183"/>
      <c r="H217" s="180"/>
      <c r="I217" s="181"/>
    </row>
    <row r="218" spans="1:12" ht="75.75" customHeight="1" x14ac:dyDescent="0.2">
      <c r="A218" s="98">
        <v>135</v>
      </c>
      <c r="B218" s="99" t="s">
        <v>211</v>
      </c>
      <c r="C218" s="99" t="s">
        <v>292</v>
      </c>
      <c r="D218" s="99" t="s">
        <v>66</v>
      </c>
      <c r="E218" s="100">
        <v>0</v>
      </c>
      <c r="F218" s="101">
        <v>0</v>
      </c>
      <c r="G218" s="102">
        <f>ROUND((E218*F218),2)</f>
        <v>0</v>
      </c>
      <c r="H218" s="65">
        <f t="shared" ref="H218" si="81">G218*1.21-G218</f>
        <v>0</v>
      </c>
      <c r="I218" s="66">
        <f t="shared" ref="I218" si="82">G218*1.21</f>
        <v>0</v>
      </c>
    </row>
    <row r="219" spans="1:12" ht="12.75" customHeight="1" x14ac:dyDescent="0.2">
      <c r="A219" s="74"/>
      <c r="B219" s="75" t="s">
        <v>73</v>
      </c>
      <c r="C219" s="76" t="s">
        <v>67</v>
      </c>
      <c r="D219" s="77"/>
      <c r="E219" s="92"/>
      <c r="F219" s="78"/>
      <c r="G219" s="79">
        <f>SUM(G218:G218)</f>
        <v>0</v>
      </c>
      <c r="H219" s="79">
        <f t="shared" ref="H219:I219" si="83">SUM(H218:H218)</f>
        <v>0</v>
      </c>
      <c r="I219" s="94">
        <f t="shared" si="83"/>
        <v>0</v>
      </c>
      <c r="K219" s="104"/>
      <c r="L219" s="103"/>
    </row>
    <row r="220" spans="1:12" ht="12.75" customHeight="1" x14ac:dyDescent="0.2">
      <c r="C220" s="96"/>
      <c r="H220" s="103"/>
      <c r="I220" s="103"/>
    </row>
    <row r="221" spans="1:12" ht="12.75" customHeight="1" x14ac:dyDescent="0.2">
      <c r="C221" s="96"/>
      <c r="H221" s="103"/>
      <c r="I221" s="103"/>
    </row>
    <row r="222" spans="1:12" ht="12.75" customHeight="1" x14ac:dyDescent="0.2">
      <c r="C222" s="96"/>
      <c r="H222" s="103"/>
      <c r="I222" s="103"/>
    </row>
    <row r="223" spans="1:12" ht="12.75" customHeight="1" x14ac:dyDescent="0.2">
      <c r="C223" s="96"/>
      <c r="H223" s="103"/>
      <c r="I223" s="103"/>
    </row>
    <row r="224" spans="1:12" ht="12.75" customHeight="1" x14ac:dyDescent="0.2">
      <c r="C224" s="96"/>
      <c r="H224" s="103"/>
      <c r="I224" s="103"/>
    </row>
    <row r="225" spans="2:9" ht="12.75" customHeight="1" x14ac:dyDescent="0.2">
      <c r="C225" s="96"/>
      <c r="H225" s="103"/>
      <c r="I225" s="103"/>
    </row>
    <row r="226" spans="2:9" ht="12.75" customHeight="1" x14ac:dyDescent="0.2">
      <c r="C226" s="96"/>
      <c r="H226" s="103"/>
      <c r="I226" s="103"/>
    </row>
    <row r="227" spans="2:9" ht="12.75" customHeight="1" x14ac:dyDescent="0.2">
      <c r="C227" s="96"/>
      <c r="H227" s="103"/>
      <c r="I227" s="103"/>
    </row>
    <row r="228" spans="2:9" ht="12.75" customHeight="1" x14ac:dyDescent="0.2">
      <c r="C228" s="96"/>
      <c r="H228" s="103"/>
      <c r="I228" s="103"/>
    </row>
    <row r="229" spans="2:9" ht="12.75" customHeight="1" x14ac:dyDescent="0.2">
      <c r="C229" s="96"/>
      <c r="H229" s="97"/>
      <c r="I229" s="97"/>
    </row>
    <row r="230" spans="2:9" ht="12.75" customHeight="1" x14ac:dyDescent="0.2">
      <c r="B230" s="73"/>
      <c r="C230" s="150"/>
      <c r="D230" s="151"/>
      <c r="E230" s="151"/>
      <c r="F230" s="151"/>
      <c r="G230" s="151"/>
      <c r="H230" s="151"/>
      <c r="I230" s="151"/>
    </row>
    <row r="231" spans="2:9" ht="12.75" customHeight="1" x14ac:dyDescent="0.2">
      <c r="C231" s="150"/>
      <c r="D231" s="152"/>
      <c r="E231" s="152"/>
      <c r="F231" s="152"/>
      <c r="G231" s="152"/>
      <c r="H231" s="152"/>
      <c r="I231" s="152"/>
    </row>
  </sheetData>
  <mergeCells count="13">
    <mergeCell ref="A1:I1"/>
    <mergeCell ref="F5:I5"/>
    <mergeCell ref="C5:C6"/>
    <mergeCell ref="D5:D6"/>
    <mergeCell ref="E5:E6"/>
    <mergeCell ref="B5:B6"/>
    <mergeCell ref="A5:A6"/>
    <mergeCell ref="C230:I230"/>
    <mergeCell ref="C231:I231"/>
    <mergeCell ref="A8:B8"/>
    <mergeCell ref="A22:B22"/>
    <mergeCell ref="A156:B156"/>
    <mergeCell ref="A186:B186"/>
  </mergeCells>
  <pageMargins left="0.39370078740157483" right="0.39370078740157483" top="0.78740157480314965" bottom="0.39370078740157483" header="0" footer="0"/>
  <pageSetup paperSize="9" scale="81" fitToHeight="10" orientation="landscape" r:id="rId1"/>
  <headerFooter alignWithMargins="0"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Kryci_list</vt:lpstr>
      <vt:lpstr>Položky</vt:lpstr>
      <vt:lpstr>Položky!Názvy_tisku</vt:lpstr>
      <vt:lpstr>Položky!Oblast_tisku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Viktora Pavel</dc:creator>
  <cp:lastModifiedBy>Viktora Pavel</cp:lastModifiedBy>
  <cp:lastPrinted>2020-05-12T09:51:32Z</cp:lastPrinted>
  <dcterms:created xsi:type="dcterms:W3CDTF">2012-01-23T12:38:39Z</dcterms:created>
  <dcterms:modified xsi:type="dcterms:W3CDTF">2021-03-25T10:19:11Z</dcterms:modified>
</cp:coreProperties>
</file>